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BMSB format" sheetId="1" r:id="rId1"/>
    <sheet name="PL" sheetId="2" r:id="rId2"/>
    <sheet name="BS" sheetId="3" r:id="rId3"/>
    <sheet name="Equity" sheetId="4" r:id="rId4"/>
    <sheet name="Cashflow" sheetId="5" r:id="rId5"/>
  </sheets>
  <externalReferences>
    <externalReference r:id="rId8"/>
  </externalReferences>
  <definedNames>
    <definedName name="_xlnm.Print_Area" localSheetId="0">'BMSB format'!$A$1:$F$32</definedName>
  </definedNames>
  <calcPr fullCalcOnLoad="1"/>
</workbook>
</file>

<file path=xl/sharedStrings.xml><?xml version="1.0" encoding="utf-8"?>
<sst xmlns="http://schemas.openxmlformats.org/spreadsheetml/2006/main" count="199" uniqueCount="147">
  <si>
    <t>B. I. G. INDUSTRIES BERHAD (195285-D)</t>
  </si>
  <si>
    <t>(Incorporated in Malaysia)</t>
  </si>
  <si>
    <t>2003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</si>
  <si>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</si>
  <si>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</si>
  <si>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</si>
  <si>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</si>
  <si>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</si>
  <si>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</si>
  <si>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</si>
  <si>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</si>
  <si>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</si>
  <si>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</si>
  <si>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</si>
  <si>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</si>
  <si>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</si>
  <si>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</si>
  <si>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</si>
  <si>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</si>
  <si>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</si>
  <si>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</si>
  <si>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</si>
  <si>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</si>
  <si>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</si>
  <si>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</si>
  <si>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</si>
  <si>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</si>
  <si>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</si>
  <si>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</si>
  <si>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</si>
  <si>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</si>
  <si>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</si>
  <si>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</si>
  <si>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</si>
  <si>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</si>
  <si>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</si>
  <si>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</si>
  <si>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</si>
  <si>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</si>
  <si>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</si>
  <si>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</si>
  <si>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</si>
  <si>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</si>
  <si>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</si>
  <si>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</si>
  <si>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</si>
  <si>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</si>
  <si>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</si>
  <si>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</si>
  <si>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</si>
  <si>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</si>
  <si>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</si>
  <si>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</si>
  <si>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</si>
  <si>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</si>
  <si>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</si>
  <si>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</si>
  <si>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</si>
  <si>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2003</t>
  </si>
  <si>
    <t>Cash flows from operating activities</t>
  </si>
  <si>
    <t>Adjustments for :</t>
  </si>
  <si>
    <t>Amortisation of quarry development expenses</t>
  </si>
  <si>
    <t>Bad debts written off</t>
  </si>
  <si>
    <t>Depreciation of property, plant and equipment</t>
  </si>
  <si>
    <t>Gain on disposal of property, plant and equipment</t>
  </si>
  <si>
    <t>Interest expense</t>
  </si>
  <si>
    <t>Prior year adjustment</t>
  </si>
  <si>
    <t>Provision for diminution in value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</si>
  <si>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</si>
  <si>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</si>
  <si>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</si>
  <si>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</si>
  <si>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</si>
  <si>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</si>
  <si>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</si>
  <si>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Addition of other investment</t>
  </si>
  <si>
    <t>Purchase of property, plant and equipment</t>
  </si>
  <si>
    <t>Addition to quarry development expenditure</t>
  </si>
  <si>
    <t>Proceeds from disposal of property, plant and equipment</t>
  </si>
  <si>
    <t>Cash flows from financing activities</t>
  </si>
  <si>
    <t>Cash and cash equivalents comprise:</t>
  </si>
  <si>
    <t>Amortisation</t>
  </si>
  <si>
    <t>31 December 2003</t>
  </si>
  <si>
    <t>Land held for development</t>
  </si>
  <si>
    <t>Repayment of land premium</t>
  </si>
  <si>
    <t>Lease payable obtained</t>
  </si>
  <si>
    <t>Repayment of lease payable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</si>
  <si>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</si>
  <si>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</si>
  <si>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</si>
  <si>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</si>
  <si>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</si>
  <si>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</si>
  <si>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</si>
  <si>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minority interest</t>
  </si>
  <si>
    <t>Dividend per share (sen)</t>
  </si>
  <si>
    <t>Net tangible assets per share (RM)</t>
  </si>
  <si>
    <t>ADDITIONAL  INFORMATION</t>
  </si>
  <si>
    <t>Gross Interest Income</t>
  </si>
  <si>
    <t>Gross Interest expenses</t>
  </si>
  <si>
    <t>2004</t>
  </si>
  <si>
    <t>Gain on foreign exchange</t>
  </si>
  <si>
    <t>Impairment of other investments</t>
  </si>
  <si>
    <t>Interest income</t>
  </si>
  <si>
    <t>Inventories written off</t>
  </si>
  <si>
    <t>Property, plant and equipment written off</t>
  </si>
  <si>
    <t>Share of loss in an associatd company</t>
  </si>
  <si>
    <t>Related companies</t>
  </si>
  <si>
    <t>Realised exchange gain</t>
  </si>
  <si>
    <t>Acquisition of land held for development</t>
  </si>
  <si>
    <t>Decrease/(increase) in fixed deposits pledged</t>
  </si>
  <si>
    <t>Proceeds from issuance of ordinary shares</t>
  </si>
  <si>
    <t>At 1 January 2004</t>
  </si>
  <si>
    <t>Issue of share capital</t>
  </si>
  <si>
    <t>Operating profit before working capital changes</t>
  </si>
  <si>
    <t>Net cash generated from financing activities</t>
  </si>
  <si>
    <t>Basic earnings per share (sen)</t>
  </si>
  <si>
    <t>Diluted earnings per share (sen)</t>
  </si>
  <si>
    <t>Profit from operations</t>
  </si>
  <si>
    <t>Net current assets/(liabilities)</t>
  </si>
  <si>
    <t>Not applicable</t>
  </si>
  <si>
    <t>Profit before taxation</t>
  </si>
  <si>
    <t>Profit after taxation and</t>
  </si>
  <si>
    <t>Cash and cash equivalents at end of period</t>
  </si>
  <si>
    <t>For the six months ended 30 June 2004</t>
  </si>
  <si>
    <t>3 months ended 30 June</t>
  </si>
  <si>
    <t>6 months ended 30 June</t>
  </si>
  <si>
    <t>30 June 2004</t>
  </si>
  <si>
    <t>Acquisition of subsidiary</t>
  </si>
  <si>
    <t>Net profit for the 6 months</t>
  </si>
  <si>
    <t>At 30 June 2004</t>
  </si>
  <si>
    <t>Addition of investment in quoted shares</t>
  </si>
  <si>
    <t>Increase/(decrease) in bank borrowings</t>
  </si>
  <si>
    <t>30 June 2003</t>
  </si>
  <si>
    <t>Cash (used in)/generated from operations</t>
  </si>
  <si>
    <t>Net cash used in operating activities</t>
  </si>
  <si>
    <t>Fixed deposit reinvest</t>
  </si>
  <si>
    <t>Net cash used in investing activities</t>
  </si>
  <si>
    <t>Net increase in cash and cash equivalents</t>
  </si>
  <si>
    <t>Cash and cash equivalents at beginning of period</t>
  </si>
  <si>
    <t>At 30 June 2003</t>
  </si>
  <si>
    <t>CONDENSED CONSOLIDATED INCOME STATEMENTS</t>
  </si>
  <si>
    <t xml:space="preserve">CONDENSED CONSOLIDATED BALANCE SHEET </t>
  </si>
  <si>
    <t>Work in progress</t>
  </si>
  <si>
    <t>CONDENSED CONSOLIDATED STATEMENT OF CHANGES IN EQUITY</t>
  </si>
  <si>
    <t>CONDENSED CONSOLIDATED CASH FLOW STATEMENT</t>
  </si>
  <si>
    <t>Proceeds from conversion of warrants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</si>
</sst>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center" wrapText="1"/>
    </xf>
    <xf numFmtId="164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15" applyNumberFormat="1" applyAlignment="1">
      <alignment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8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left"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11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12" xfId="15" applyFont="1" applyBorder="1" applyAlignment="1">
      <alignment/>
    </xf>
    <xf numFmtId="43" fontId="8" fillId="0" borderId="12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3" xfId="15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0" fontId="8" fillId="2" borderId="0" xfId="0" applyFont="1" applyFill="1" applyAlignment="1">
      <alignment/>
    </xf>
    <xf numFmtId="164" fontId="8" fillId="2" borderId="0" xfId="15" applyNumberFormat="1" applyFont="1" applyFill="1" applyAlignment="1">
      <alignment/>
    </xf>
    <xf numFmtId="0" fontId="9" fillId="0" borderId="0" xfId="0" applyFont="1" applyAlignment="1">
      <alignment/>
    </xf>
    <xf numFmtId="164" fontId="10" fillId="0" borderId="0" xfId="15" applyNumberFormat="1" applyFont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 horizontal="center"/>
    </xf>
    <xf numFmtId="164" fontId="9" fillId="0" borderId="6" xfId="15" applyNumberFormat="1" applyFont="1" applyBorder="1" applyAlignment="1">
      <alignment/>
    </xf>
    <xf numFmtId="164" fontId="10" fillId="0" borderId="4" xfId="15" applyNumberFormat="1" applyFont="1" applyBorder="1" applyAlignment="1">
      <alignment horizontal="center"/>
    </xf>
    <xf numFmtId="164" fontId="10" fillId="0" borderId="14" xfId="1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1" fillId="0" borderId="3" xfId="15" applyNumberFormat="1" applyFont="1" applyBorder="1" applyAlignment="1">
      <alignment/>
    </xf>
    <xf numFmtId="164" fontId="11" fillId="0" borderId="1" xfId="15" applyNumberFormat="1" applyFont="1" applyBorder="1" applyAlignment="1">
      <alignment horizontal="center"/>
    </xf>
    <xf numFmtId="164" fontId="11" fillId="0" borderId="0" xfId="15" applyNumberFormat="1" applyFont="1" applyAlignment="1">
      <alignment horizontal="center"/>
    </xf>
    <xf numFmtId="164" fontId="11" fillId="0" borderId="2" xfId="15" applyNumberFormat="1" applyFont="1" applyBorder="1" applyAlignment="1">
      <alignment horizontal="center"/>
    </xf>
    <xf numFmtId="164" fontId="11" fillId="0" borderId="3" xfId="15" applyNumberFormat="1" applyFont="1" applyBorder="1" applyAlignment="1">
      <alignment horizontal="center"/>
    </xf>
    <xf numFmtId="164" fontId="11" fillId="0" borderId="7" xfId="15" applyNumberFormat="1" applyFont="1" applyBorder="1" applyAlignment="1">
      <alignment horizontal="center"/>
    </xf>
    <xf numFmtId="164" fontId="11" fillId="0" borderId="6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3\BIG%20Consol-062004%20-%204th%20draft%20(24-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Disclosure"/>
      <sheetName val="Segmental (1)"/>
      <sheetName val="KLSEPL"/>
      <sheetName val="KLSEBS"/>
      <sheetName val="equity"/>
      <sheetName val="Cashflow"/>
      <sheetName val="bank"/>
    </sheetNames>
    <sheetDataSet>
      <sheetData sheetId="2">
        <row r="61">
          <cell r="HP61">
            <v>0</v>
          </cell>
        </row>
      </sheetData>
      <sheetData sheetId="8">
        <row r="26">
          <cell r="D26">
            <v>15742.699</v>
          </cell>
        </row>
        <row r="30">
          <cell r="D30">
            <v>346.759</v>
          </cell>
        </row>
        <row r="35">
          <cell r="D35">
            <v>313.185</v>
          </cell>
          <cell r="F35">
            <v>313</v>
          </cell>
        </row>
        <row r="50">
          <cell r="D50">
            <v>0</v>
          </cell>
          <cell r="F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B1">
      <selection activeCell="D4" sqref="D4"/>
    </sheetView>
  </sheetViews>
  <sheetFormatPr defaultColWidth="9.140625" defaultRowHeight="12.75"/>
  <cols>
    <col min="1" max="1" width="37.57421875" style="0" customWidth="1"/>
    <col min="2" max="2" width="16.421875" style="14" customWidth="1"/>
    <col min="3" max="3" width="18.8515625" style="14" customWidth="1"/>
    <col min="4" max="4" width="2.7109375" style="14" customWidth="1"/>
    <col min="5" max="5" width="16.57421875" style="14" customWidth="1"/>
    <col min="6" max="6" width="18.7109375" style="14" customWidth="1"/>
  </cols>
  <sheetData>
    <row r="1" spans="1:6" ht="16.5">
      <c r="A1" s="63"/>
      <c r="B1" s="72" t="s">
        <v>87</v>
      </c>
      <c r="C1" s="73"/>
      <c r="D1" s="64"/>
      <c r="E1" s="72" t="s">
        <v>88</v>
      </c>
      <c r="F1" s="73"/>
    </row>
    <row r="2" spans="1:6" ht="16.5">
      <c r="A2" s="63"/>
      <c r="B2" s="76"/>
      <c r="C2" s="77" t="s">
        <v>89</v>
      </c>
      <c r="D2" s="78"/>
      <c r="E2" s="76"/>
      <c r="F2" s="77" t="s">
        <v>89</v>
      </c>
    </row>
    <row r="3" spans="1:6" ht="16.5">
      <c r="A3" s="63"/>
      <c r="B3" s="76"/>
      <c r="C3" s="79" t="s">
        <v>90</v>
      </c>
      <c r="D3" s="78"/>
      <c r="E3" s="76"/>
      <c r="F3" s="79" t="s">
        <v>90</v>
      </c>
    </row>
    <row r="4" spans="1:6" ht="16.5">
      <c r="A4" s="63"/>
      <c r="B4" s="79" t="s">
        <v>91</v>
      </c>
      <c r="C4" s="79" t="s">
        <v>92</v>
      </c>
      <c r="D4" s="78"/>
      <c r="E4" s="80" t="s">
        <v>91</v>
      </c>
      <c r="F4" s="79" t="s">
        <v>92</v>
      </c>
    </row>
    <row r="5" spans="1:6" ht="16.5">
      <c r="A5" s="63"/>
      <c r="B5" s="80" t="s">
        <v>93</v>
      </c>
      <c r="C5" s="79" t="s">
        <v>93</v>
      </c>
      <c r="D5" s="78"/>
      <c r="E5" s="80" t="s">
        <v>93</v>
      </c>
      <c r="F5" s="79" t="s">
        <v>93</v>
      </c>
    </row>
    <row r="6" spans="1:6" ht="16.5">
      <c r="A6" s="63"/>
      <c r="B6" s="81" t="s">
        <v>3</v>
      </c>
      <c r="C6" s="82" t="s">
        <v>3</v>
      </c>
      <c r="D6" s="78"/>
      <c r="E6" s="81" t="s">
        <v>3</v>
      </c>
      <c r="F6" s="82" t="s">
        <v>3</v>
      </c>
    </row>
    <row r="7" spans="1:6" ht="16.5">
      <c r="A7" s="63"/>
      <c r="B7" s="65"/>
      <c r="C7" s="65"/>
      <c r="D7" s="66"/>
      <c r="E7" s="65"/>
      <c r="F7" s="65"/>
    </row>
    <row r="8" spans="1:6" ht="16.5">
      <c r="A8" s="63" t="s">
        <v>4</v>
      </c>
      <c r="B8" s="67">
        <f>+PL!B11</f>
        <v>14085</v>
      </c>
      <c r="C8" s="67">
        <f>+PL!C11</f>
        <v>13020</v>
      </c>
      <c r="D8" s="66"/>
      <c r="E8" s="67">
        <f>+PL!E11</f>
        <v>29478</v>
      </c>
      <c r="F8" s="67">
        <f>+PL!F11</f>
        <v>24493</v>
      </c>
    </row>
    <row r="9" spans="1:6" ht="16.5">
      <c r="A9" s="63"/>
      <c r="B9" s="67"/>
      <c r="C9" s="67"/>
      <c r="D9" s="66"/>
      <c r="E9" s="67"/>
      <c r="F9" s="67"/>
    </row>
    <row r="10" spans="1:6" ht="16.5">
      <c r="A10" s="63" t="s">
        <v>121</v>
      </c>
      <c r="B10" s="67">
        <f>+PL!B21</f>
        <v>1224</v>
      </c>
      <c r="C10" s="67">
        <f>+PL!C21</f>
        <v>1001</v>
      </c>
      <c r="D10" s="66"/>
      <c r="E10" s="67">
        <f>+PL!E21</f>
        <v>1756</v>
      </c>
      <c r="F10" s="67">
        <f>+PL!F21</f>
        <v>1546</v>
      </c>
    </row>
    <row r="11" spans="1:6" ht="16.5">
      <c r="A11" s="63"/>
      <c r="B11" s="67"/>
      <c r="C11" s="67"/>
      <c r="D11" s="66"/>
      <c r="E11" s="67"/>
      <c r="F11" s="67"/>
    </row>
    <row r="12" spans="1:6" ht="16.5">
      <c r="A12" s="63" t="s">
        <v>122</v>
      </c>
      <c r="B12" s="67"/>
      <c r="C12" s="67"/>
      <c r="D12" s="66"/>
      <c r="E12" s="67"/>
      <c r="F12" s="67"/>
    </row>
    <row r="13" spans="1:6" ht="16.5">
      <c r="A13" s="63" t="s">
        <v>94</v>
      </c>
      <c r="B13" s="67">
        <f>+PL!B25</f>
        <v>1224</v>
      </c>
      <c r="C13" s="67">
        <f>+PL!C25</f>
        <v>922</v>
      </c>
      <c r="D13" s="66"/>
      <c r="E13" s="67">
        <f>+PL!E25</f>
        <v>1734</v>
      </c>
      <c r="F13" s="67">
        <f>+PL!F25</f>
        <v>1467</v>
      </c>
    </row>
    <row r="14" spans="1:6" ht="16.5">
      <c r="A14" s="63"/>
      <c r="B14" s="67"/>
      <c r="C14" s="67"/>
      <c r="D14" s="66"/>
      <c r="E14" s="67"/>
      <c r="F14" s="67"/>
    </row>
    <row r="15" spans="1:6" ht="16.5">
      <c r="A15" s="63" t="s">
        <v>16</v>
      </c>
      <c r="B15" s="67">
        <f>+PL!B25</f>
        <v>1224</v>
      </c>
      <c r="C15" s="67">
        <f>+PL!C25</f>
        <v>922</v>
      </c>
      <c r="D15" s="66"/>
      <c r="E15" s="67">
        <f>+PL!E25</f>
        <v>1734</v>
      </c>
      <c r="F15" s="67">
        <f>+PL!F25</f>
        <v>1467</v>
      </c>
    </row>
    <row r="16" spans="1:6" ht="16.5">
      <c r="A16" s="63"/>
      <c r="B16" s="67"/>
      <c r="C16" s="67"/>
      <c r="D16" s="66"/>
      <c r="E16" s="67"/>
      <c r="F16" s="67"/>
    </row>
    <row r="17" spans="1:6" ht="16.5">
      <c r="A17" s="63" t="s">
        <v>116</v>
      </c>
      <c r="B17" s="68">
        <f>PL!B28</f>
        <v>2.546551544783106</v>
      </c>
      <c r="C17" s="68">
        <f>PL!C28</f>
        <v>4.797585596836299</v>
      </c>
      <c r="D17" s="69"/>
      <c r="E17" s="68">
        <f>PL!E28</f>
        <v>3.607614688442734</v>
      </c>
      <c r="F17" s="68">
        <f>PL!F28</f>
        <v>7.633468623165782</v>
      </c>
    </row>
    <row r="18" spans="1:6" ht="16.5">
      <c r="A18" s="63"/>
      <c r="B18" s="68"/>
      <c r="C18" s="68"/>
      <c r="D18" s="69"/>
      <c r="E18" s="68"/>
      <c r="F18" s="68"/>
    </row>
    <row r="19" spans="1:6" ht="16.5">
      <c r="A19" s="63" t="s">
        <v>117</v>
      </c>
      <c r="B19" s="68">
        <f>PL!B31</f>
        <v>1.6984195262741615</v>
      </c>
      <c r="C19" s="68">
        <f>PL!C31</f>
        <v>4.797585596836299</v>
      </c>
      <c r="D19" s="69"/>
      <c r="E19" s="68">
        <f>PL!E31</f>
        <v>2.4060943288883956</v>
      </c>
      <c r="F19" s="68">
        <f>PL!F31</f>
        <v>7.633468623165782</v>
      </c>
    </row>
    <row r="20" spans="1:6" ht="16.5">
      <c r="A20" s="63"/>
      <c r="B20" s="67"/>
      <c r="C20" s="67"/>
      <c r="D20" s="66"/>
      <c r="E20" s="67"/>
      <c r="F20" s="67"/>
    </row>
    <row r="21" spans="1:6" ht="16.5">
      <c r="A21" s="63" t="s">
        <v>95</v>
      </c>
      <c r="B21" s="67">
        <v>0</v>
      </c>
      <c r="C21" s="67">
        <v>0</v>
      </c>
      <c r="D21" s="66"/>
      <c r="E21" s="67">
        <v>0</v>
      </c>
      <c r="F21" s="67">
        <v>0</v>
      </c>
    </row>
    <row r="22" spans="1:6" ht="16.5">
      <c r="A22" s="63"/>
      <c r="B22" s="67"/>
      <c r="C22" s="67"/>
      <c r="D22" s="66"/>
      <c r="E22" s="67"/>
      <c r="F22" s="67"/>
    </row>
    <row r="23" spans="1:6" ht="16.5">
      <c r="A23" s="63" t="s">
        <v>96</v>
      </c>
      <c r="B23" s="70" t="s">
        <v>120</v>
      </c>
      <c r="C23" s="70" t="s">
        <v>120</v>
      </c>
      <c r="D23" s="66"/>
      <c r="E23" s="68">
        <f>+'BS'!D55/100</f>
        <v>1.1055029647352543</v>
      </c>
      <c r="F23" s="68">
        <f>+'BS'!F55/100</f>
        <v>2.0719117494016026</v>
      </c>
    </row>
    <row r="24" spans="1:6" ht="16.5">
      <c r="A24" s="63"/>
      <c r="B24" s="67"/>
      <c r="C24" s="67"/>
      <c r="D24" s="66"/>
      <c r="E24" s="67"/>
      <c r="F24" s="67"/>
    </row>
    <row r="25" spans="1:6" ht="16.5">
      <c r="A25" s="63" t="s">
        <v>97</v>
      </c>
      <c r="B25" s="67"/>
      <c r="C25" s="67"/>
      <c r="D25" s="66"/>
      <c r="E25" s="67"/>
      <c r="F25" s="67"/>
    </row>
    <row r="26" spans="1:6" ht="16.5">
      <c r="A26" s="63"/>
      <c r="B26" s="67"/>
      <c r="C26" s="67"/>
      <c r="D26" s="66"/>
      <c r="E26" s="67"/>
      <c r="F26" s="67"/>
    </row>
    <row r="27" spans="1:6" ht="16.5">
      <c r="A27" s="63" t="s">
        <v>118</v>
      </c>
      <c r="B27" s="67">
        <f>+PL!B18</f>
        <v>1621</v>
      </c>
      <c r="C27" s="67">
        <f>+PL!C18</f>
        <v>1569</v>
      </c>
      <c r="D27" s="66"/>
      <c r="E27" s="67">
        <f>+PL!E18</f>
        <v>2555</v>
      </c>
      <c r="F27" s="67">
        <f>+PL!F18</f>
        <v>2635</v>
      </c>
    </row>
    <row r="28" spans="1:6" ht="16.5">
      <c r="A28" s="63"/>
      <c r="B28" s="67"/>
      <c r="C28" s="67"/>
      <c r="D28" s="66"/>
      <c r="E28" s="67"/>
      <c r="F28" s="67"/>
    </row>
    <row r="29" spans="1:6" ht="16.5">
      <c r="A29" s="63" t="s">
        <v>98</v>
      </c>
      <c r="B29" s="67">
        <f>+E29-70</f>
        <v>138</v>
      </c>
      <c r="C29" s="67">
        <v>0</v>
      </c>
      <c r="D29" s="66"/>
      <c r="E29" s="67">
        <v>208</v>
      </c>
      <c r="F29" s="67">
        <v>0</v>
      </c>
    </row>
    <row r="30" spans="1:6" ht="16.5">
      <c r="A30" s="63"/>
      <c r="B30" s="67"/>
      <c r="C30" s="67"/>
      <c r="D30" s="66"/>
      <c r="E30" s="67"/>
      <c r="F30" s="67"/>
    </row>
    <row r="31" spans="1:6" ht="16.5">
      <c r="A31" s="63" t="s">
        <v>99</v>
      </c>
      <c r="B31" s="67">
        <f>-PL!B19</f>
        <v>397</v>
      </c>
      <c r="C31" s="67">
        <f>-PL!C19</f>
        <v>568</v>
      </c>
      <c r="D31" s="66"/>
      <c r="E31" s="67">
        <f>-PL!E19</f>
        <v>799</v>
      </c>
      <c r="F31" s="67">
        <f>-PL!F19</f>
        <v>1089</v>
      </c>
    </row>
    <row r="32" spans="1:6" ht="16.5">
      <c r="A32" s="63"/>
      <c r="B32" s="71"/>
      <c r="C32" s="71"/>
      <c r="D32" s="66"/>
      <c r="E32" s="71"/>
      <c r="F32" s="71"/>
    </row>
  </sheetData>
  <mergeCells count="2">
    <mergeCell ref="B1:C1"/>
    <mergeCell ref="E1:F1"/>
  </mergeCells>
  <printOptions/>
  <pageMargins left="0.27" right="0.24" top="1" bottom="1" header="0.5" footer="0.5"/>
  <pageSetup horizontalDpi="600" verticalDpi="600" orientation="portrait" paperSize="9" scale="9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6">
      <selection activeCell="E31" sqref="E31"/>
    </sheetView>
  </sheetViews>
  <sheetFormatPr defaultColWidth="9.140625" defaultRowHeight="12.75"/>
  <cols>
    <col min="1" max="1" width="45.421875" style="4" customWidth="1"/>
    <col min="2" max="2" width="15.57421875" style="5" customWidth="1"/>
    <col min="3" max="3" width="15.28125" style="5" customWidth="1"/>
    <col min="4" max="4" width="4.57421875" style="5" customWidth="1"/>
    <col min="5" max="5" width="16.7109375" style="5" customWidth="1"/>
    <col min="6" max="6" width="15.57421875" style="5" customWidth="1"/>
    <col min="7" max="16384" width="9.140625" style="4" customWidth="1"/>
  </cols>
  <sheetData>
    <row r="1" spans="1:6" s="2" customFormat="1" ht="17.25">
      <c r="A1" s="74" t="s">
        <v>0</v>
      </c>
      <c r="B1" s="74"/>
      <c r="C1" s="74"/>
      <c r="D1" s="74"/>
      <c r="E1" s="74"/>
      <c r="F1" s="74"/>
    </row>
    <row r="2" spans="1:6" s="2" customFormat="1" ht="17.25">
      <c r="A2" s="75" t="s">
        <v>1</v>
      </c>
      <c r="B2" s="75"/>
      <c r="C2" s="75"/>
      <c r="D2" s="75"/>
      <c r="E2" s="75"/>
      <c r="F2" s="75"/>
    </row>
    <row r="3" spans="1:6" s="2" customFormat="1" ht="17.25">
      <c r="A3" s="74" t="s">
        <v>141</v>
      </c>
      <c r="B3" s="74"/>
      <c r="C3" s="74"/>
      <c r="D3" s="74"/>
      <c r="E3" s="74"/>
      <c r="F3" s="74"/>
    </row>
    <row r="4" spans="1:6" ht="17.25">
      <c r="A4" s="22" t="s">
        <v>124</v>
      </c>
      <c r="B4" s="44"/>
      <c r="C4" s="44"/>
      <c r="D4" s="44"/>
      <c r="E4" s="44"/>
      <c r="F4" s="44"/>
    </row>
    <row r="5" spans="1:6" ht="17.25">
      <c r="A5" s="22"/>
      <c r="B5" s="28"/>
      <c r="C5" s="28"/>
      <c r="D5" s="28"/>
      <c r="E5" s="28"/>
      <c r="F5" s="28"/>
    </row>
    <row r="6" spans="1:6" ht="17.25">
      <c r="A6" s="23"/>
      <c r="B6" s="45" t="s">
        <v>125</v>
      </c>
      <c r="C6" s="46"/>
      <c r="D6" s="28"/>
      <c r="E6" s="45" t="s">
        <v>126</v>
      </c>
      <c r="F6" s="46"/>
    </row>
    <row r="7" spans="1:6" ht="17.25">
      <c r="A7" s="23"/>
      <c r="B7" s="47" t="s">
        <v>100</v>
      </c>
      <c r="C7" s="47" t="s">
        <v>2</v>
      </c>
      <c r="D7" s="48"/>
      <c r="E7" s="47" t="s">
        <v>100</v>
      </c>
      <c r="F7" s="47" t="s">
        <v>2</v>
      </c>
    </row>
    <row r="8" spans="1:6" ht="18" thickBot="1">
      <c r="A8" s="23"/>
      <c r="B8" s="49" t="s">
        <v>3</v>
      </c>
      <c r="C8" s="49" t="s">
        <v>3</v>
      </c>
      <c r="D8" s="28"/>
      <c r="E8" s="49" t="s">
        <v>3</v>
      </c>
      <c r="F8" s="49" t="s">
        <v>3</v>
      </c>
    </row>
    <row r="9" spans="1:6" ht="17.25">
      <c r="A9" s="23"/>
      <c r="B9" s="50"/>
      <c r="C9" s="50"/>
      <c r="D9" s="28"/>
      <c r="E9" s="50"/>
      <c r="F9" s="50"/>
    </row>
    <row r="10" spans="1:6" ht="17.25">
      <c r="A10" s="23"/>
      <c r="B10" s="28"/>
      <c r="C10" s="28"/>
      <c r="D10" s="28"/>
      <c r="E10" s="28"/>
      <c r="F10" s="28"/>
    </row>
    <row r="11" spans="1:6" ht="17.25">
      <c r="A11" s="27" t="s">
        <v>4</v>
      </c>
      <c r="B11" s="28">
        <v>14085</v>
      </c>
      <c r="C11" s="28">
        <f>13019+1</f>
        <v>13020</v>
      </c>
      <c r="D11" s="28"/>
      <c r="E11" s="28">
        <v>29478</v>
      </c>
      <c r="F11" s="28">
        <f>24492+1</f>
        <v>24493</v>
      </c>
    </row>
    <row r="12" spans="1:6" ht="17.25">
      <c r="A12" s="23" t="s">
        <v>5</v>
      </c>
      <c r="B12" s="39">
        <v>-10235</v>
      </c>
      <c r="C12" s="39">
        <v>-9396</v>
      </c>
      <c r="D12" s="28"/>
      <c r="E12" s="39">
        <v>-22342</v>
      </c>
      <c r="F12" s="39">
        <v>-17353</v>
      </c>
    </row>
    <row r="13" spans="1:6" ht="17.25">
      <c r="A13" s="27" t="s">
        <v>6</v>
      </c>
      <c r="B13" s="28">
        <f>+B11+B12</f>
        <v>3850</v>
      </c>
      <c r="C13" s="28">
        <f>+C11+C12</f>
        <v>3624</v>
      </c>
      <c r="D13" s="28"/>
      <c r="E13" s="28">
        <f>+E11+E12</f>
        <v>7136</v>
      </c>
      <c r="F13" s="28">
        <f>+F11+F12</f>
        <v>7140</v>
      </c>
    </row>
    <row r="14" spans="1:6" ht="17.25">
      <c r="A14" s="23" t="s">
        <v>7</v>
      </c>
      <c r="B14" s="28">
        <v>-1503</v>
      </c>
      <c r="C14" s="28">
        <v>-1192</v>
      </c>
      <c r="D14" s="28"/>
      <c r="E14" s="28">
        <v>-2939</v>
      </c>
      <c r="F14" s="28">
        <v>-2549</v>
      </c>
    </row>
    <row r="15" spans="1:6" ht="17.25">
      <c r="A15" s="23" t="s">
        <v>81</v>
      </c>
      <c r="B15" s="28">
        <v>-3</v>
      </c>
      <c r="C15" s="28">
        <v>-13</v>
      </c>
      <c r="D15" s="28"/>
      <c r="E15" s="28">
        <v>-13</v>
      </c>
      <c r="F15" s="28">
        <v>-26</v>
      </c>
    </row>
    <row r="16" spans="1:6" ht="17.25">
      <c r="A16" s="23" t="s">
        <v>8</v>
      </c>
      <c r="B16" s="28">
        <v>-942</v>
      </c>
      <c r="C16" s="28">
        <f>-1141+13</f>
        <v>-1128</v>
      </c>
      <c r="D16" s="28"/>
      <c r="E16" s="28">
        <v>-2023</v>
      </c>
      <c r="F16" s="28">
        <f>-2286+26</f>
        <v>-2260</v>
      </c>
    </row>
    <row r="17" spans="1:6" ht="17.25">
      <c r="A17" s="23" t="s">
        <v>9</v>
      </c>
      <c r="B17" s="39">
        <v>219</v>
      </c>
      <c r="C17" s="39">
        <v>278</v>
      </c>
      <c r="D17" s="28"/>
      <c r="E17" s="39">
        <v>394</v>
      </c>
      <c r="F17" s="39">
        <v>330</v>
      </c>
    </row>
    <row r="18" spans="1:6" ht="17.25">
      <c r="A18" s="27" t="s">
        <v>10</v>
      </c>
      <c r="B18" s="28">
        <f>SUM(B13:B17)</f>
        <v>1621</v>
      </c>
      <c r="C18" s="28">
        <f>SUM(C13:C17)</f>
        <v>1569</v>
      </c>
      <c r="D18" s="28"/>
      <c r="E18" s="28">
        <f>SUM(E13:E17)</f>
        <v>2555</v>
      </c>
      <c r="F18" s="28">
        <f>SUM(F13:F17)</f>
        <v>2635</v>
      </c>
    </row>
    <row r="19" spans="1:6" ht="17.25">
      <c r="A19" s="23" t="s">
        <v>11</v>
      </c>
      <c r="B19" s="29">
        <v>-397</v>
      </c>
      <c r="C19" s="29">
        <v>-568</v>
      </c>
      <c r="D19" s="29"/>
      <c r="E19" s="29">
        <v>-799</v>
      </c>
      <c r="F19" s="29">
        <v>-1089</v>
      </c>
    </row>
    <row r="20" spans="1:6" ht="17.25">
      <c r="A20" s="23" t="s">
        <v>12</v>
      </c>
      <c r="B20" s="39">
        <f>+E20</f>
        <v>0</v>
      </c>
      <c r="C20" s="39">
        <f>+F20</f>
        <v>0</v>
      </c>
      <c r="D20" s="28"/>
      <c r="E20" s="39">
        <v>0</v>
      </c>
      <c r="F20" s="39">
        <v>0</v>
      </c>
    </row>
    <row r="21" spans="1:6" ht="17.25">
      <c r="A21" s="27" t="s">
        <v>121</v>
      </c>
      <c r="B21" s="28">
        <f>+B18+B19+B20</f>
        <v>1224</v>
      </c>
      <c r="C21" s="28">
        <f>+C18+C19+C20</f>
        <v>1001</v>
      </c>
      <c r="D21" s="28"/>
      <c r="E21" s="28">
        <f>+E18+E19+E20</f>
        <v>1756</v>
      </c>
      <c r="F21" s="28">
        <f>+F18+F19+F20</f>
        <v>1546</v>
      </c>
    </row>
    <row r="22" spans="1:6" ht="17.25">
      <c r="A22" s="23" t="s">
        <v>13</v>
      </c>
      <c r="B22" s="39">
        <v>0</v>
      </c>
      <c r="C22" s="39">
        <f>+F22</f>
        <v>-79</v>
      </c>
      <c r="D22" s="28"/>
      <c r="E22" s="39">
        <v>-22</v>
      </c>
      <c r="F22" s="39">
        <v>-79</v>
      </c>
    </row>
    <row r="23" spans="1:6" ht="17.25">
      <c r="A23" s="27" t="s">
        <v>14</v>
      </c>
      <c r="B23" s="28">
        <f>+B21+B22</f>
        <v>1224</v>
      </c>
      <c r="C23" s="28">
        <f>+C21+C22</f>
        <v>922</v>
      </c>
      <c r="D23" s="28"/>
      <c r="E23" s="28">
        <f>+E21+E22</f>
        <v>1734</v>
      </c>
      <c r="F23" s="28">
        <f>+F21+F22</f>
        <v>1467</v>
      </c>
    </row>
    <row r="24" spans="1:6" ht="17.25">
      <c r="A24" s="23" t="s">
        <v>15</v>
      </c>
      <c r="B24" s="28">
        <v>0</v>
      </c>
      <c r="C24" s="28">
        <v>0</v>
      </c>
      <c r="D24" s="28"/>
      <c r="E24" s="28">
        <v>0</v>
      </c>
      <c r="F24" s="28">
        <v>0</v>
      </c>
    </row>
    <row r="25" spans="1:6" ht="18" thickBot="1">
      <c r="A25" s="27" t="s">
        <v>16</v>
      </c>
      <c r="B25" s="40">
        <f>+B23+B24</f>
        <v>1224</v>
      </c>
      <c r="C25" s="40">
        <f>+C23+C24</f>
        <v>922</v>
      </c>
      <c r="D25" s="28"/>
      <c r="E25" s="40">
        <f>+E23+E24</f>
        <v>1734</v>
      </c>
      <c r="F25" s="40">
        <f>+F23+F24</f>
        <v>1467</v>
      </c>
    </row>
    <row r="26" spans="1:6" ht="18" thickTop="1">
      <c r="A26" s="23"/>
      <c r="B26" s="28"/>
      <c r="C26" s="28"/>
      <c r="D26" s="28"/>
      <c r="E26" s="28"/>
      <c r="F26" s="28"/>
    </row>
    <row r="27" spans="1:6" ht="17.25">
      <c r="A27" s="23"/>
      <c r="B27" s="28"/>
      <c r="C27" s="28"/>
      <c r="D27" s="28"/>
      <c r="E27" s="29"/>
      <c r="F27" s="29"/>
    </row>
    <row r="28" spans="1:6" ht="18" thickBot="1">
      <c r="A28" s="23" t="s">
        <v>17</v>
      </c>
      <c r="B28" s="51">
        <f>+B25/48065*100</f>
        <v>2.546551544783106</v>
      </c>
      <c r="C28" s="51">
        <f>+C25/19218*100</f>
        <v>4.797585596836299</v>
      </c>
      <c r="D28" s="28"/>
      <c r="E28" s="51">
        <f>+E25/48065*100</f>
        <v>3.607614688442734</v>
      </c>
      <c r="F28" s="51">
        <f>+F25/19218*100</f>
        <v>7.633468623165782</v>
      </c>
    </row>
    <row r="29" spans="1:6" ht="18" thickTop="1">
      <c r="A29" s="23"/>
      <c r="B29" s="28"/>
      <c r="C29" s="28"/>
      <c r="D29" s="28"/>
      <c r="E29" s="28"/>
      <c r="F29" s="28"/>
    </row>
    <row r="30" spans="1:6" ht="17.25">
      <c r="A30" s="23"/>
      <c r="B30" s="28"/>
      <c r="C30" s="28"/>
      <c r="D30" s="28"/>
      <c r="E30" s="28"/>
      <c r="F30" s="28"/>
    </row>
    <row r="31" spans="1:6" ht="18" thickBot="1">
      <c r="A31" s="23" t="s">
        <v>18</v>
      </c>
      <c r="B31" s="52">
        <f>+B25/72067*100</f>
        <v>1.6984195262741615</v>
      </c>
      <c r="C31" s="51">
        <f>+C25/19218*100</f>
        <v>4.797585596836299</v>
      </c>
      <c r="D31" s="28"/>
      <c r="E31" s="52">
        <f>+E25/72067*100</f>
        <v>2.4060943288883956</v>
      </c>
      <c r="F31" s="51">
        <f>+F25/19218*100</f>
        <v>7.633468623165782</v>
      </c>
    </row>
    <row r="32" spans="1:6" ht="17.25" thickTop="1">
      <c r="A32" s="19"/>
      <c r="B32" s="20"/>
      <c r="C32" s="20"/>
      <c r="D32" s="20"/>
      <c r="E32" s="20"/>
      <c r="F32" s="20"/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:H1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5.8515625" style="4" customWidth="1"/>
    <col min="4" max="4" width="19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16384" width="9.140625" style="4" customWidth="1"/>
  </cols>
  <sheetData>
    <row r="1" spans="1:8" s="2" customFormat="1" ht="17.25">
      <c r="A1" s="74" t="s">
        <v>0</v>
      </c>
      <c r="B1" s="74"/>
      <c r="C1" s="74"/>
      <c r="D1" s="74"/>
      <c r="E1" s="74"/>
      <c r="F1" s="74"/>
      <c r="G1" s="74"/>
      <c r="H1" s="74"/>
    </row>
    <row r="2" spans="1:8" s="2" customFormat="1" ht="17.25">
      <c r="A2" s="75" t="s">
        <v>1</v>
      </c>
      <c r="B2" s="75"/>
      <c r="C2" s="75"/>
      <c r="D2" s="75"/>
      <c r="E2" s="75"/>
      <c r="F2" s="75"/>
      <c r="G2" s="75"/>
      <c r="H2" s="75"/>
    </row>
    <row r="3" spans="1:8" s="2" customFormat="1" ht="17.2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7.25">
      <c r="A4" s="22" t="s">
        <v>124</v>
      </c>
      <c r="B4" s="23"/>
      <c r="C4" s="23"/>
      <c r="D4" s="23"/>
      <c r="E4" s="23"/>
      <c r="F4" s="23"/>
      <c r="G4" s="23"/>
      <c r="H4" s="23"/>
    </row>
    <row r="5" spans="1:8" ht="17.25">
      <c r="A5" s="22"/>
      <c r="B5" s="23"/>
      <c r="C5" s="23"/>
      <c r="D5" s="23"/>
      <c r="E5" s="23"/>
      <c r="F5" s="23"/>
      <c r="G5" s="23"/>
      <c r="H5" s="23"/>
    </row>
    <row r="6" spans="1:8" ht="23.25" customHeight="1">
      <c r="A6" s="23"/>
      <c r="B6" s="23"/>
      <c r="C6" s="23"/>
      <c r="D6" s="24" t="s">
        <v>127</v>
      </c>
      <c r="E6" s="25"/>
      <c r="F6" s="24" t="s">
        <v>82</v>
      </c>
      <c r="G6" s="23"/>
      <c r="H6" s="25" t="s">
        <v>19</v>
      </c>
    </row>
    <row r="7" spans="1:8" ht="17.25">
      <c r="A7" s="23"/>
      <c r="B7" s="23"/>
      <c r="C7" s="23"/>
      <c r="D7" s="26" t="s">
        <v>20</v>
      </c>
      <c r="E7" s="26"/>
      <c r="F7" s="26" t="s">
        <v>20</v>
      </c>
      <c r="G7" s="23"/>
      <c r="H7" s="26" t="s">
        <v>20</v>
      </c>
    </row>
    <row r="8" spans="1:8" ht="17.25">
      <c r="A8" s="23"/>
      <c r="B8" s="23"/>
      <c r="C8" s="23"/>
      <c r="D8" s="26"/>
      <c r="E8" s="26"/>
      <c r="F8" s="26"/>
      <c r="G8" s="23"/>
      <c r="H8" s="26"/>
    </row>
    <row r="9" spans="1:8" ht="17.25">
      <c r="A9" s="23"/>
      <c r="B9" s="27" t="s">
        <v>21</v>
      </c>
      <c r="C9" s="23"/>
      <c r="D9" s="23"/>
      <c r="E9" s="23"/>
      <c r="F9" s="23"/>
      <c r="G9" s="23"/>
      <c r="H9" s="23"/>
    </row>
    <row r="10" spans="1:8" ht="17.25">
      <c r="A10" s="23"/>
      <c r="B10" s="23" t="s">
        <v>22</v>
      </c>
      <c r="C10" s="23"/>
      <c r="D10" s="28">
        <v>45862</v>
      </c>
      <c r="E10" s="28"/>
      <c r="F10" s="28">
        <v>46022</v>
      </c>
      <c r="G10" s="23"/>
      <c r="H10" s="28">
        <v>52023</v>
      </c>
    </row>
    <row r="11" spans="1:8" ht="17.25">
      <c r="A11" s="23"/>
      <c r="B11" s="23" t="s">
        <v>23</v>
      </c>
      <c r="C11" s="23"/>
      <c r="D11" s="28">
        <v>1763</v>
      </c>
      <c r="E11" s="28"/>
      <c r="F11" s="28">
        <v>1622</v>
      </c>
      <c r="G11" s="23"/>
      <c r="H11" s="28"/>
    </row>
    <row r="12" spans="1:8" ht="17.25">
      <c r="A12" s="23"/>
      <c r="B12" s="23" t="s">
        <v>83</v>
      </c>
      <c r="C12" s="23"/>
      <c r="D12" s="28">
        <v>203</v>
      </c>
      <c r="E12" s="28"/>
      <c r="F12" s="28">
        <v>203</v>
      </c>
      <c r="G12" s="23"/>
      <c r="H12" s="28"/>
    </row>
    <row r="13" spans="1:8" ht="17.25">
      <c r="A13" s="23"/>
      <c r="B13" s="23" t="s">
        <v>24</v>
      </c>
      <c r="C13" s="23"/>
      <c r="D13" s="28">
        <v>23</v>
      </c>
      <c r="E13" s="28"/>
      <c r="F13" s="28">
        <v>23</v>
      </c>
      <c r="G13" s="23"/>
      <c r="H13" s="28">
        <v>0</v>
      </c>
    </row>
    <row r="14" spans="1:8" ht="17.25">
      <c r="A14" s="23"/>
      <c r="B14" s="23" t="s">
        <v>25</v>
      </c>
      <c r="C14" s="23"/>
      <c r="D14" s="28">
        <f>6019+1600-4088</f>
        <v>3531</v>
      </c>
      <c r="E14" s="28"/>
      <c r="F14" s="28">
        <v>1893</v>
      </c>
      <c r="G14" s="23"/>
      <c r="H14" s="28">
        <v>1150</v>
      </c>
    </row>
    <row r="15" spans="1:8" ht="17.25">
      <c r="A15" s="23"/>
      <c r="B15" s="23"/>
      <c r="C15" s="23"/>
      <c r="D15" s="23"/>
      <c r="E15" s="23"/>
      <c r="F15" s="23"/>
      <c r="G15" s="23"/>
      <c r="H15" s="23"/>
    </row>
    <row r="16" spans="1:8" ht="17.25">
      <c r="A16" s="23"/>
      <c r="B16" s="23"/>
      <c r="C16" s="23"/>
      <c r="D16" s="28"/>
      <c r="E16" s="28"/>
      <c r="F16" s="28"/>
      <c r="G16" s="23"/>
      <c r="H16" s="23"/>
    </row>
    <row r="17" spans="1:8" ht="17.25">
      <c r="A17" s="23"/>
      <c r="B17" s="27" t="s">
        <v>26</v>
      </c>
      <c r="C17" s="23"/>
      <c r="D17" s="28"/>
      <c r="E17" s="29"/>
      <c r="F17" s="28"/>
      <c r="G17" s="23"/>
      <c r="H17" s="23"/>
    </row>
    <row r="18" spans="1:8" ht="17.25">
      <c r="A18" s="23"/>
      <c r="B18" s="23" t="s">
        <v>27</v>
      </c>
      <c r="C18" s="23"/>
      <c r="D18" s="30">
        <v>4231</v>
      </c>
      <c r="E18" s="31"/>
      <c r="F18" s="30">
        <f>6071-F19</f>
        <v>4061</v>
      </c>
      <c r="G18" s="23"/>
      <c r="H18" s="30">
        <v>2931</v>
      </c>
    </row>
    <row r="19" spans="1:8" ht="17.25">
      <c r="A19" s="23"/>
      <c r="B19" s="23" t="s">
        <v>143</v>
      </c>
      <c r="C19" s="23"/>
      <c r="D19" s="31">
        <v>6923</v>
      </c>
      <c r="E19" s="31"/>
      <c r="F19" s="31">
        <v>2010</v>
      </c>
      <c r="G19" s="23"/>
      <c r="H19" s="31"/>
    </row>
    <row r="20" spans="1:8" ht="17.25">
      <c r="A20" s="23"/>
      <c r="B20" s="23" t="s">
        <v>28</v>
      </c>
      <c r="C20" s="23"/>
      <c r="D20" s="31">
        <v>20519</v>
      </c>
      <c r="E20" s="31"/>
      <c r="F20" s="31">
        <v>17510</v>
      </c>
      <c r="G20" s="23"/>
      <c r="H20" s="31">
        <v>13758</v>
      </c>
    </row>
    <row r="21" spans="1:8" ht="17.25">
      <c r="A21" s="23"/>
      <c r="B21" s="23" t="s">
        <v>29</v>
      </c>
      <c r="C21" s="23"/>
      <c r="D21" s="31">
        <f>17340+4088</f>
        <v>21428</v>
      </c>
      <c r="E21" s="31"/>
      <c r="F21" s="31">
        <v>7468</v>
      </c>
      <c r="G21" s="23"/>
      <c r="H21" s="31">
        <v>1793</v>
      </c>
    </row>
    <row r="22" spans="1:8" ht="17.25">
      <c r="A22" s="23"/>
      <c r="B22" s="23" t="s">
        <v>30</v>
      </c>
      <c r="C22" s="23"/>
      <c r="D22" s="31">
        <v>111</v>
      </c>
      <c r="E22" s="31"/>
      <c r="F22" s="31">
        <v>111</v>
      </c>
      <c r="G22" s="23"/>
      <c r="H22" s="31">
        <v>200</v>
      </c>
    </row>
    <row r="23" spans="1:8" ht="17.25">
      <c r="A23" s="23"/>
      <c r="B23" s="23" t="s">
        <v>31</v>
      </c>
      <c r="C23" s="23"/>
      <c r="D23" s="31">
        <v>18561</v>
      </c>
      <c r="E23" s="31"/>
      <c r="F23" s="31">
        <v>122</v>
      </c>
      <c r="G23" s="23"/>
      <c r="H23" s="31">
        <v>649</v>
      </c>
    </row>
    <row r="24" spans="1:8" ht="17.25">
      <c r="A24" s="23"/>
      <c r="B24" s="23" t="s">
        <v>32</v>
      </c>
      <c r="C24" s="23"/>
      <c r="D24" s="32">
        <v>15743</v>
      </c>
      <c r="E24" s="31"/>
      <c r="F24" s="31">
        <v>5228</v>
      </c>
      <c r="G24" s="23"/>
      <c r="H24" s="31"/>
    </row>
    <row r="25" spans="1:8" ht="17.25">
      <c r="A25" s="23"/>
      <c r="B25" s="23"/>
      <c r="C25" s="23"/>
      <c r="D25" s="33">
        <f>SUM(D18:D24)</f>
        <v>87516</v>
      </c>
      <c r="E25" s="31"/>
      <c r="F25" s="34">
        <f>SUM(F18:F24)</f>
        <v>36510</v>
      </c>
      <c r="G25" s="23"/>
      <c r="H25" s="34">
        <f>SUM(H18:H24)</f>
        <v>19331</v>
      </c>
    </row>
    <row r="26" spans="1:8" ht="17.25">
      <c r="A26" s="23"/>
      <c r="B26" s="23"/>
      <c r="C26" s="23"/>
      <c r="D26" s="28"/>
      <c r="E26" s="29"/>
      <c r="F26" s="28"/>
      <c r="G26" s="23"/>
      <c r="H26" s="23"/>
    </row>
    <row r="27" spans="1:8" ht="17.25">
      <c r="A27" s="23"/>
      <c r="B27" s="27" t="s">
        <v>33</v>
      </c>
      <c r="C27" s="23"/>
      <c r="D27" s="28"/>
      <c r="E27" s="29"/>
      <c r="F27" s="28"/>
      <c r="G27" s="23"/>
      <c r="H27" s="23"/>
    </row>
    <row r="28" spans="1:8" ht="17.25">
      <c r="A28" s="23"/>
      <c r="B28" s="23" t="s">
        <v>34</v>
      </c>
      <c r="C28" s="23"/>
      <c r="D28" s="30">
        <v>347</v>
      </c>
      <c r="E28" s="29"/>
      <c r="F28" s="30">
        <v>3271</v>
      </c>
      <c r="G28" s="23"/>
      <c r="H28" s="23"/>
    </row>
    <row r="29" spans="1:8" ht="17.25">
      <c r="A29" s="23"/>
      <c r="B29" s="23" t="s">
        <v>35</v>
      </c>
      <c r="C29" s="23"/>
      <c r="D29" s="31">
        <v>27137</v>
      </c>
      <c r="E29" s="29"/>
      <c r="F29" s="31">
        <v>28331</v>
      </c>
      <c r="G29" s="23"/>
      <c r="H29" s="30">
        <v>20606</v>
      </c>
    </row>
    <row r="30" spans="1:8" ht="17.25">
      <c r="A30" s="23"/>
      <c r="B30" s="23" t="s">
        <v>36</v>
      </c>
      <c r="C30" s="23"/>
      <c r="D30" s="31">
        <v>5078</v>
      </c>
      <c r="E30" s="29"/>
      <c r="F30" s="31">
        <v>4500</v>
      </c>
      <c r="G30" s="23"/>
      <c r="H30" s="31">
        <v>4493</v>
      </c>
    </row>
    <row r="31" spans="1:8" ht="17.25">
      <c r="A31" s="23"/>
      <c r="B31" s="23" t="s">
        <v>37</v>
      </c>
      <c r="C31" s="23"/>
      <c r="D31" s="31">
        <v>3681</v>
      </c>
      <c r="E31" s="29"/>
      <c r="F31" s="31">
        <v>3192</v>
      </c>
      <c r="G31" s="23"/>
      <c r="H31" s="31">
        <v>4898</v>
      </c>
    </row>
    <row r="32" spans="1:8" ht="17.25">
      <c r="A32" s="23"/>
      <c r="B32" s="23" t="s">
        <v>38</v>
      </c>
      <c r="C32" s="23"/>
      <c r="D32" s="31">
        <v>402</v>
      </c>
      <c r="E32" s="29"/>
      <c r="F32" s="31">
        <v>557</v>
      </c>
      <c r="G32" s="23"/>
      <c r="H32" s="31">
        <v>0</v>
      </c>
    </row>
    <row r="33" spans="1:8" ht="17.25">
      <c r="A33" s="23"/>
      <c r="B33" s="23" t="s">
        <v>39</v>
      </c>
      <c r="C33" s="23"/>
      <c r="D33" s="31">
        <v>313</v>
      </c>
      <c r="E33" s="29"/>
      <c r="F33" s="31">
        <v>313</v>
      </c>
      <c r="G33" s="23"/>
      <c r="H33" s="31"/>
    </row>
    <row r="34" spans="1:8" ht="17.25">
      <c r="A34" s="23"/>
      <c r="B34" s="23" t="s">
        <v>40</v>
      </c>
      <c r="C34" s="23"/>
      <c r="D34" s="35">
        <v>55</v>
      </c>
      <c r="E34" s="29"/>
      <c r="F34" s="35">
        <v>1</v>
      </c>
      <c r="G34" s="23"/>
      <c r="H34" s="31"/>
    </row>
    <row r="35" spans="1:8" ht="17.25">
      <c r="A35" s="23"/>
      <c r="B35" s="23"/>
      <c r="C35" s="23"/>
      <c r="D35" s="36">
        <f>SUM(D28:D34)</f>
        <v>37013</v>
      </c>
      <c r="E35" s="31"/>
      <c r="F35" s="35">
        <f>SUM(F28:F34)</f>
        <v>40165</v>
      </c>
      <c r="G35" s="23"/>
      <c r="H35" s="34">
        <f>SUM(H29:H33)</f>
        <v>29997</v>
      </c>
    </row>
    <row r="36" spans="1:8" ht="17.25">
      <c r="A36" s="23"/>
      <c r="B36" s="37"/>
      <c r="C36" s="23"/>
      <c r="D36" s="28"/>
      <c r="E36" s="29"/>
      <c r="F36" s="28"/>
      <c r="G36" s="23"/>
      <c r="H36" s="28"/>
    </row>
    <row r="37" spans="1:8" ht="17.25">
      <c r="A37" s="23"/>
      <c r="B37" s="27" t="s">
        <v>119</v>
      </c>
      <c r="C37" s="23"/>
      <c r="D37" s="28">
        <f>+D25-D35</f>
        <v>50503</v>
      </c>
      <c r="E37" s="29"/>
      <c r="F37" s="28">
        <f>+F25-F35</f>
        <v>-3655</v>
      </c>
      <c r="G37" s="23"/>
      <c r="H37" s="28">
        <f>+H25-H35</f>
        <v>-10666</v>
      </c>
    </row>
    <row r="38" spans="1:8" ht="17.25">
      <c r="A38" s="23"/>
      <c r="B38" s="23"/>
      <c r="C38" s="23"/>
      <c r="D38" s="28"/>
      <c r="E38" s="29"/>
      <c r="F38" s="28"/>
      <c r="G38" s="23"/>
      <c r="H38" s="28"/>
    </row>
    <row r="39" spans="1:8" ht="18" thickBot="1">
      <c r="A39" s="23"/>
      <c r="B39" s="23"/>
      <c r="C39" s="23"/>
      <c r="D39" s="38">
        <f>+D10+D11+D12+D13+D14+D37</f>
        <v>101885</v>
      </c>
      <c r="E39" s="29"/>
      <c r="F39" s="38">
        <f>+F10+F11+F12+F13+F14+F37</f>
        <v>46108</v>
      </c>
      <c r="G39" s="23"/>
      <c r="H39" s="38">
        <f>+H37+H14+H10+H13</f>
        <v>42507</v>
      </c>
    </row>
    <row r="40" spans="1:8" ht="17.25">
      <c r="A40" s="23"/>
      <c r="B40" s="23"/>
      <c r="C40" s="23"/>
      <c r="D40" s="28"/>
      <c r="E40" s="29"/>
      <c r="F40" s="28"/>
      <c r="G40" s="23"/>
      <c r="H40" s="28"/>
    </row>
    <row r="41" spans="1:8" ht="17.25">
      <c r="A41" s="23"/>
      <c r="B41" s="23" t="s">
        <v>41</v>
      </c>
      <c r="C41" s="23"/>
      <c r="D41" s="28"/>
      <c r="E41" s="29"/>
      <c r="F41" s="28"/>
      <c r="G41" s="23"/>
      <c r="H41" s="28"/>
    </row>
    <row r="42" spans="1:8" ht="17.25">
      <c r="A42" s="23"/>
      <c r="B42" s="23" t="s">
        <v>42</v>
      </c>
      <c r="C42" s="23"/>
      <c r="D42" s="28">
        <v>48065</v>
      </c>
      <c r="E42" s="29"/>
      <c r="F42" s="28">
        <v>19218</v>
      </c>
      <c r="G42" s="23"/>
      <c r="H42" s="28"/>
    </row>
    <row r="43" spans="1:8" ht="17.25">
      <c r="A43" s="23"/>
      <c r="B43" s="23" t="s">
        <v>43</v>
      </c>
      <c r="C43" s="23"/>
      <c r="D43" s="39">
        <v>6834</v>
      </c>
      <c r="E43" s="29"/>
      <c r="F43" s="39">
        <v>22222</v>
      </c>
      <c r="G43" s="23"/>
      <c r="H43" s="28">
        <v>19218</v>
      </c>
    </row>
    <row r="44" spans="1:8" ht="25.5" customHeight="1">
      <c r="A44" s="23"/>
      <c r="B44" s="27" t="s">
        <v>44</v>
      </c>
      <c r="C44" s="23"/>
      <c r="D44" s="28">
        <f>+D43+D42</f>
        <v>54899</v>
      </c>
      <c r="E44" s="29"/>
      <c r="F44" s="28">
        <f>+F42+F43</f>
        <v>41440</v>
      </c>
      <c r="G44" s="23"/>
      <c r="H44" s="28"/>
    </row>
    <row r="45" spans="1:8" ht="17.25">
      <c r="A45" s="23"/>
      <c r="B45" s="23"/>
      <c r="C45" s="23"/>
      <c r="D45" s="28"/>
      <c r="E45" s="29"/>
      <c r="F45" s="28"/>
      <c r="G45" s="23"/>
      <c r="H45" s="28"/>
    </row>
    <row r="46" spans="1:8" ht="17.25">
      <c r="A46" s="23"/>
      <c r="B46" s="27" t="s">
        <v>45</v>
      </c>
      <c r="C46" s="23"/>
      <c r="D46" s="28"/>
      <c r="E46" s="29"/>
      <c r="F46" s="28"/>
      <c r="G46" s="23"/>
      <c r="H46" s="28"/>
    </row>
    <row r="47" spans="1:8" ht="17.25">
      <c r="A47" s="23"/>
      <c r="B47" s="23" t="s">
        <v>38</v>
      </c>
      <c r="C47" s="23"/>
      <c r="D47" s="28">
        <v>972</v>
      </c>
      <c r="E47" s="29"/>
      <c r="F47" s="28">
        <v>277</v>
      </c>
      <c r="G47" s="23"/>
      <c r="H47" s="28">
        <v>1891</v>
      </c>
    </row>
    <row r="48" spans="1:8" ht="17.25" hidden="1">
      <c r="A48" s="23"/>
      <c r="B48" s="23" t="s">
        <v>39</v>
      </c>
      <c r="C48" s="23"/>
      <c r="D48" s="28">
        <f>-'[1]BS'!HP61/1000</f>
        <v>0</v>
      </c>
      <c r="E48" s="29"/>
      <c r="F48" s="28">
        <v>0</v>
      </c>
      <c r="G48" s="23"/>
      <c r="H48" s="28">
        <v>0</v>
      </c>
    </row>
    <row r="49" spans="1:8" ht="17.25">
      <c r="A49" s="23"/>
      <c r="B49" s="23" t="s">
        <v>46</v>
      </c>
      <c r="C49" s="23"/>
      <c r="D49" s="28">
        <v>43343</v>
      </c>
      <c r="E49" s="29"/>
      <c r="F49" s="28">
        <v>1723</v>
      </c>
      <c r="G49" s="23"/>
      <c r="H49" s="28">
        <v>2419</v>
      </c>
    </row>
    <row r="50" spans="1:8" ht="17.25">
      <c r="A50" s="23"/>
      <c r="B50" s="23" t="s">
        <v>47</v>
      </c>
      <c r="C50" s="23"/>
      <c r="D50" s="28">
        <v>2671</v>
      </c>
      <c r="E50" s="29"/>
      <c r="F50" s="28">
        <v>2668</v>
      </c>
      <c r="G50" s="23"/>
      <c r="H50" s="28">
        <v>0</v>
      </c>
    </row>
    <row r="51" spans="1:8" ht="17.25">
      <c r="A51" s="23"/>
      <c r="B51" s="23"/>
      <c r="C51" s="23"/>
      <c r="D51" s="39"/>
      <c r="E51" s="29"/>
      <c r="F51" s="39"/>
      <c r="G51" s="23"/>
      <c r="H51" s="39"/>
    </row>
    <row r="52" spans="1:8" ht="18" thickBot="1">
      <c r="A52" s="23"/>
      <c r="B52" s="23"/>
      <c r="C52" s="23"/>
      <c r="D52" s="40">
        <f>SUM(D44:D51)</f>
        <v>101885</v>
      </c>
      <c r="E52" s="29"/>
      <c r="F52" s="40">
        <f>+F44+F47+F48+F49+F50</f>
        <v>46108</v>
      </c>
      <c r="G52" s="23"/>
      <c r="H52" s="28">
        <f>SUM(H43:H51)</f>
        <v>23528</v>
      </c>
    </row>
    <row r="53" spans="1:8" ht="18" thickTop="1">
      <c r="A53" s="23"/>
      <c r="B53" s="23"/>
      <c r="C53" s="23"/>
      <c r="D53" s="28"/>
      <c r="E53" s="29"/>
      <c r="F53" s="28"/>
      <c r="G53" s="23"/>
      <c r="H53" s="28"/>
    </row>
    <row r="54" spans="1:8" ht="17.25">
      <c r="A54" s="23"/>
      <c r="B54" s="23"/>
      <c r="C54" s="23"/>
      <c r="D54" s="41">
        <f>+D39-D52</f>
        <v>0</v>
      </c>
      <c r="E54" s="42"/>
      <c r="F54" s="41">
        <f>+F39-F52</f>
        <v>0</v>
      </c>
      <c r="G54" s="23"/>
      <c r="H54" s="23"/>
    </row>
    <row r="55" spans="1:8" ht="17.25">
      <c r="A55" s="23"/>
      <c r="B55" s="23" t="s">
        <v>48</v>
      </c>
      <c r="C55" s="23"/>
      <c r="D55" s="43">
        <f>+((D44-D11)/D42)*100</f>
        <v>110.55029647352544</v>
      </c>
      <c r="E55" s="29"/>
      <c r="F55" s="43">
        <f>+((F44-F11)/F42)*100</f>
        <v>207.19117494016027</v>
      </c>
      <c r="G55" s="23"/>
      <c r="H55" s="23"/>
    </row>
    <row r="56" spans="1:8" ht="17.25">
      <c r="A56" s="23"/>
      <c r="B56" s="23"/>
      <c r="C56" s="23"/>
      <c r="D56" s="28"/>
      <c r="E56" s="29"/>
      <c r="F56" s="28"/>
      <c r="G56" s="23"/>
      <c r="H56" s="23"/>
    </row>
    <row r="57" spans="1:8" ht="17.25">
      <c r="A57" s="23"/>
      <c r="B57" s="23"/>
      <c r="C57" s="23"/>
      <c r="D57" s="28"/>
      <c r="E57" s="29"/>
      <c r="F57" s="28"/>
      <c r="G57" s="23"/>
      <c r="H57" s="23"/>
    </row>
    <row r="58" spans="1:8" ht="17.25">
      <c r="A58" s="23"/>
      <c r="B58" s="23"/>
      <c r="C58" s="23"/>
      <c r="D58" s="28"/>
      <c r="E58" s="29"/>
      <c r="F58" s="28"/>
      <c r="G58" s="23"/>
      <c r="H58" s="23"/>
    </row>
    <row r="59" spans="1:8" ht="17.25">
      <c r="A59" s="23"/>
      <c r="B59" s="23"/>
      <c r="C59" s="23"/>
      <c r="D59" s="28"/>
      <c r="E59" s="29"/>
      <c r="F59" s="28"/>
      <c r="G59" s="23"/>
      <c r="H59" s="23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10"/>
      <c r="E63" s="10"/>
      <c r="F63" s="10"/>
    </row>
  </sheetData>
  <mergeCells count="3">
    <mergeCell ref="A1:H1"/>
    <mergeCell ref="A2:H2"/>
    <mergeCell ref="A3:H3"/>
  </mergeCells>
  <printOptions/>
  <pageMargins left="0.75" right="0.53" top="0.31" bottom="0.31" header="0.31" footer="0.19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3">
      <selection activeCell="E15" sqref="E15"/>
    </sheetView>
  </sheetViews>
  <sheetFormatPr defaultColWidth="9.140625" defaultRowHeight="12.75"/>
  <cols>
    <col min="1" max="1" width="32.140625" style="11" customWidth="1"/>
    <col min="2" max="2" width="11.57421875" style="12" customWidth="1"/>
    <col min="3" max="3" width="12.00390625" style="12" customWidth="1"/>
    <col min="4" max="4" width="16.00390625" style="12" customWidth="1"/>
    <col min="5" max="5" width="16.421875" style="12" customWidth="1"/>
    <col min="6" max="6" width="12.8515625" style="12" customWidth="1"/>
    <col min="7" max="16384" width="9.140625" style="11" customWidth="1"/>
  </cols>
  <sheetData>
    <row r="1" spans="1:6" s="1" customFormat="1" ht="17.25">
      <c r="A1" s="74" t="s">
        <v>0</v>
      </c>
      <c r="B1" s="74"/>
      <c r="C1" s="74"/>
      <c r="D1" s="74"/>
      <c r="E1" s="74"/>
      <c r="F1" s="74"/>
    </row>
    <row r="2" spans="1:6" s="1" customFormat="1" ht="17.25">
      <c r="A2" s="74" t="s">
        <v>1</v>
      </c>
      <c r="B2" s="74"/>
      <c r="C2" s="74"/>
      <c r="D2" s="74"/>
      <c r="E2" s="74"/>
      <c r="F2" s="74"/>
    </row>
    <row r="3" spans="1:6" s="1" customFormat="1" ht="17.25">
      <c r="A3" s="74" t="s">
        <v>144</v>
      </c>
      <c r="B3" s="74"/>
      <c r="C3" s="74"/>
      <c r="D3" s="74"/>
      <c r="E3" s="74"/>
      <c r="F3" s="74"/>
    </row>
    <row r="4" spans="1:6" s="2" customFormat="1" ht="17.25">
      <c r="A4" s="22" t="s">
        <v>124</v>
      </c>
      <c r="B4" s="21"/>
      <c r="C4" s="21"/>
      <c r="D4" s="21"/>
      <c r="E4" s="21"/>
      <c r="F4" s="21"/>
    </row>
    <row r="5" spans="1:6" s="2" customFormat="1" ht="17.25">
      <c r="A5" s="21"/>
      <c r="B5" s="53"/>
      <c r="C5" s="53"/>
      <c r="D5" s="53"/>
      <c r="E5" s="53"/>
      <c r="F5" s="53"/>
    </row>
    <row r="6" spans="1:6" ht="17.25">
      <c r="A6" s="23"/>
      <c r="B6" s="54" t="s">
        <v>49</v>
      </c>
      <c r="C6" s="54"/>
      <c r="D6" s="54"/>
      <c r="E6" s="55" t="s">
        <v>50</v>
      </c>
      <c r="F6" s="56"/>
    </row>
    <row r="7" spans="1:6" ht="17.25">
      <c r="A7" s="23"/>
      <c r="B7" s="55"/>
      <c r="C7" s="55"/>
      <c r="D7" s="55" t="s">
        <v>51</v>
      </c>
      <c r="E7" s="55"/>
      <c r="F7" s="55"/>
    </row>
    <row r="8" spans="1:6" ht="17.25">
      <c r="A8" s="23"/>
      <c r="B8" s="55" t="s">
        <v>52</v>
      </c>
      <c r="C8" s="55" t="s">
        <v>52</v>
      </c>
      <c r="D8" s="55" t="s">
        <v>53</v>
      </c>
      <c r="E8" s="55" t="s">
        <v>4</v>
      </c>
      <c r="F8" s="55"/>
    </row>
    <row r="9" spans="1:6" ht="17.25">
      <c r="A9" s="23"/>
      <c r="B9" s="55" t="s">
        <v>54</v>
      </c>
      <c r="C9" s="55" t="s">
        <v>55</v>
      </c>
      <c r="D9" s="55" t="s">
        <v>56</v>
      </c>
      <c r="E9" s="55" t="s">
        <v>51</v>
      </c>
      <c r="F9" s="55" t="s">
        <v>57</v>
      </c>
    </row>
    <row r="10" spans="1:6" ht="17.25">
      <c r="A10" s="23"/>
      <c r="B10" s="55" t="s">
        <v>3</v>
      </c>
      <c r="C10" s="55" t="s">
        <v>3</v>
      </c>
      <c r="D10" s="55" t="s">
        <v>3</v>
      </c>
      <c r="E10" s="55" t="s">
        <v>3</v>
      </c>
      <c r="F10" s="55" t="s">
        <v>3</v>
      </c>
    </row>
    <row r="11" spans="1:6" ht="17.25">
      <c r="A11" s="23"/>
      <c r="B11" s="28"/>
      <c r="C11" s="28"/>
      <c r="D11" s="28"/>
      <c r="E11" s="28"/>
      <c r="F11" s="28"/>
    </row>
    <row r="12" spans="1:6" ht="17.25">
      <c r="A12" s="23"/>
      <c r="B12" s="28"/>
      <c r="C12" s="28"/>
      <c r="D12" s="28"/>
      <c r="E12" s="28"/>
      <c r="F12" s="28"/>
    </row>
    <row r="13" spans="1:6" ht="17.25">
      <c r="A13" s="27" t="s">
        <v>112</v>
      </c>
      <c r="B13" s="28">
        <v>19218</v>
      </c>
      <c r="C13" s="28">
        <v>1891</v>
      </c>
      <c r="D13" s="28">
        <v>2495</v>
      </c>
      <c r="E13" s="28">
        <v>17836</v>
      </c>
      <c r="F13" s="28">
        <f>SUM(B13:E13)</f>
        <v>41440</v>
      </c>
    </row>
    <row r="14" spans="1:6" ht="17.25">
      <c r="A14" s="27"/>
      <c r="B14" s="28"/>
      <c r="C14" s="28"/>
      <c r="D14" s="28"/>
      <c r="E14" s="28"/>
      <c r="F14" s="28"/>
    </row>
    <row r="15" spans="1:6" ht="17.25">
      <c r="A15" s="23" t="s">
        <v>113</v>
      </c>
      <c r="B15" s="28">
        <v>28847</v>
      </c>
      <c r="C15" s="28">
        <v>-1741</v>
      </c>
      <c r="D15" s="28">
        <v>0</v>
      </c>
      <c r="E15" s="28">
        <v>-15381</v>
      </c>
      <c r="F15" s="28">
        <f>SUM(B15:E15)</f>
        <v>11725</v>
      </c>
    </row>
    <row r="16" spans="1:6" ht="17.25">
      <c r="A16" s="23" t="s">
        <v>129</v>
      </c>
      <c r="B16" s="28">
        <v>0</v>
      </c>
      <c r="C16" s="28">
        <v>0</v>
      </c>
      <c r="D16" s="28">
        <v>0</v>
      </c>
      <c r="E16" s="28">
        <v>1734</v>
      </c>
      <c r="F16" s="28">
        <f>SUM(B16:E16)</f>
        <v>1734</v>
      </c>
    </row>
    <row r="17" spans="1:6" ht="17.25">
      <c r="A17" s="23"/>
      <c r="B17" s="28"/>
      <c r="C17" s="28"/>
      <c r="D17" s="28"/>
      <c r="E17" s="28"/>
      <c r="F17" s="28"/>
    </row>
    <row r="18" spans="1:7" ht="18" thickBot="1">
      <c r="A18" s="27" t="s">
        <v>130</v>
      </c>
      <c r="B18" s="40">
        <f>SUM(B13:B16)</f>
        <v>48065</v>
      </c>
      <c r="C18" s="40">
        <f>SUM(C13:C16)</f>
        <v>150</v>
      </c>
      <c r="D18" s="40">
        <f>SUM(D13:D16)</f>
        <v>2495</v>
      </c>
      <c r="E18" s="40">
        <f>SUM(E13:E16)</f>
        <v>4189</v>
      </c>
      <c r="F18" s="40">
        <f>SUM(F13:F16)</f>
        <v>54899</v>
      </c>
      <c r="G18" s="13"/>
    </row>
    <row r="19" spans="1:7" ht="18" thickTop="1">
      <c r="A19" s="23"/>
      <c r="B19" s="28"/>
      <c r="C19" s="28"/>
      <c r="D19" s="28"/>
      <c r="E19" s="28"/>
      <c r="F19" s="28"/>
      <c r="G19" s="13"/>
    </row>
    <row r="20" spans="1:6" ht="17.25">
      <c r="A20" s="23"/>
      <c r="B20" s="28"/>
      <c r="C20" s="28"/>
      <c r="D20" s="28"/>
      <c r="E20" s="28"/>
      <c r="F20" s="28"/>
    </row>
    <row r="21" spans="1:6" ht="17.25">
      <c r="A21" s="27" t="s">
        <v>58</v>
      </c>
      <c r="B21" s="28">
        <v>19218</v>
      </c>
      <c r="C21" s="28">
        <v>1891</v>
      </c>
      <c r="D21" s="28">
        <v>2495</v>
      </c>
      <c r="E21" s="28">
        <v>16124</v>
      </c>
      <c r="F21" s="28">
        <f>SUM(B21:E21)</f>
        <v>39728</v>
      </c>
    </row>
    <row r="22" spans="1:6" ht="17.25">
      <c r="A22" s="23"/>
      <c r="B22" s="28"/>
      <c r="C22" s="28"/>
      <c r="D22" s="28"/>
      <c r="E22" s="28"/>
      <c r="F22" s="28"/>
    </row>
    <row r="23" spans="1:6" ht="17.25">
      <c r="A23" s="23" t="s">
        <v>129</v>
      </c>
      <c r="B23" s="28">
        <v>0</v>
      </c>
      <c r="C23" s="28">
        <v>0</v>
      </c>
      <c r="D23" s="28">
        <v>0</v>
      </c>
      <c r="E23" s="28">
        <v>1467</v>
      </c>
      <c r="F23" s="28">
        <f>SUM(B23:E23)</f>
        <v>1467</v>
      </c>
    </row>
    <row r="24" spans="1:6" ht="17.25">
      <c r="A24" s="23"/>
      <c r="B24" s="28"/>
      <c r="C24" s="28"/>
      <c r="D24" s="28"/>
      <c r="E24" s="28"/>
      <c r="F24" s="28"/>
    </row>
    <row r="25" spans="1:6" ht="18" thickBot="1">
      <c r="A25" s="27" t="s">
        <v>140</v>
      </c>
      <c r="B25" s="40">
        <f>SUM(B21:B23)</f>
        <v>19218</v>
      </c>
      <c r="C25" s="40">
        <f>SUM(C21:C23)</f>
        <v>1891</v>
      </c>
      <c r="D25" s="40">
        <f>SUM(D21:D23)</f>
        <v>2495</v>
      </c>
      <c r="E25" s="40">
        <f>SUM(E21:E23)</f>
        <v>17591</v>
      </c>
      <c r="F25" s="40">
        <f>SUM(F21:F23)</f>
        <v>41195</v>
      </c>
    </row>
    <row r="26" spans="1:6" ht="18" thickTop="1">
      <c r="A26" s="23"/>
      <c r="B26" s="28"/>
      <c r="C26" s="28"/>
      <c r="D26" s="28"/>
      <c r="E26" s="28"/>
      <c r="F26" s="28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54">
      <selection activeCell="C5" sqref="C5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5.57421875" style="5" customWidth="1"/>
    <col min="4" max="4" width="16.421875" style="5" customWidth="1"/>
    <col min="5" max="5" width="13.57421875" style="5" customWidth="1"/>
    <col min="6" max="16384" width="9.140625" style="4" customWidth="1"/>
  </cols>
  <sheetData>
    <row r="1" spans="1:10" s="2" customFormat="1" ht="17.25">
      <c r="A1" s="21" t="s">
        <v>0</v>
      </c>
      <c r="B1" s="21"/>
      <c r="C1" s="53"/>
      <c r="D1" s="21"/>
      <c r="E1" s="1"/>
      <c r="F1" s="1"/>
      <c r="G1" s="1"/>
      <c r="H1" s="1"/>
      <c r="I1" s="1"/>
      <c r="J1" s="1"/>
    </row>
    <row r="2" spans="1:4" s="2" customFormat="1" ht="17.25">
      <c r="A2" s="22" t="s">
        <v>1</v>
      </c>
      <c r="B2" s="22"/>
      <c r="C2" s="44"/>
      <c r="D2" s="22"/>
    </row>
    <row r="3" spans="1:10" s="2" customFormat="1" ht="17.25">
      <c r="A3" s="21" t="s">
        <v>145</v>
      </c>
      <c r="B3" s="21"/>
      <c r="C3" s="53"/>
      <c r="D3" s="21"/>
      <c r="E3" s="1"/>
      <c r="F3" s="1"/>
      <c r="G3" s="1"/>
      <c r="H3" s="1"/>
      <c r="I3" s="1"/>
      <c r="J3" s="1"/>
    </row>
    <row r="4" spans="1:5" s="2" customFormat="1" ht="17.25">
      <c r="A4" s="22" t="s">
        <v>124</v>
      </c>
      <c r="B4" s="22"/>
      <c r="C4" s="44"/>
      <c r="D4" s="44"/>
      <c r="E4" s="3"/>
    </row>
    <row r="5" spans="1:5" ht="34.5">
      <c r="A5" s="23"/>
      <c r="B5" s="23"/>
      <c r="C5" s="57" t="s">
        <v>127</v>
      </c>
      <c r="D5" s="57" t="s">
        <v>133</v>
      </c>
      <c r="E5" s="8"/>
    </row>
    <row r="6" spans="1:5" ht="17.25">
      <c r="A6" s="23"/>
      <c r="B6" s="23"/>
      <c r="C6" s="48" t="s">
        <v>3</v>
      </c>
      <c r="D6" s="48" t="s">
        <v>3</v>
      </c>
      <c r="E6" s="6"/>
    </row>
    <row r="7" spans="1:4" ht="17.25">
      <c r="A7" s="27" t="s">
        <v>59</v>
      </c>
      <c r="B7" s="23"/>
      <c r="C7" s="28"/>
      <c r="D7" s="28"/>
    </row>
    <row r="8" spans="1:4" ht="17.25">
      <c r="A8" s="23"/>
      <c r="B8" s="23"/>
      <c r="C8" s="28"/>
      <c r="D8" s="28"/>
    </row>
    <row r="9" spans="1:4" ht="17.25">
      <c r="A9" s="23" t="s">
        <v>121</v>
      </c>
      <c r="B9" s="23"/>
      <c r="C9" s="28">
        <v>1756</v>
      </c>
      <c r="D9" s="28">
        <v>1546</v>
      </c>
    </row>
    <row r="10" spans="1:4" ht="17.25">
      <c r="A10" s="23"/>
      <c r="B10" s="23"/>
      <c r="C10" s="28"/>
      <c r="D10" s="28"/>
    </row>
    <row r="11" spans="1:4" ht="17.25">
      <c r="A11" s="23" t="s">
        <v>60</v>
      </c>
      <c r="B11" s="23"/>
      <c r="C11" s="28"/>
      <c r="D11" s="28"/>
    </row>
    <row r="12" spans="1:4" ht="17.25">
      <c r="A12" s="23"/>
      <c r="B12" s="23" t="s">
        <v>61</v>
      </c>
      <c r="C12" s="28">
        <v>13</v>
      </c>
      <c r="D12" s="28">
        <v>26</v>
      </c>
    </row>
    <row r="13" spans="1:4" ht="17.25" hidden="1">
      <c r="A13" s="23"/>
      <c r="B13" s="23" t="s">
        <v>62</v>
      </c>
      <c r="C13" s="28">
        <v>0</v>
      </c>
      <c r="D13" s="28">
        <v>0</v>
      </c>
    </row>
    <row r="14" spans="1:4" ht="17.25">
      <c r="A14" s="23"/>
      <c r="B14" s="23" t="s">
        <v>63</v>
      </c>
      <c r="C14" s="28">
        <v>2023</v>
      </c>
      <c r="D14" s="28">
        <v>2260</v>
      </c>
    </row>
    <row r="15" spans="1:4" ht="17.25" hidden="1">
      <c r="A15" s="23"/>
      <c r="B15" s="23" t="s">
        <v>64</v>
      </c>
      <c r="C15" s="28">
        <v>0</v>
      </c>
      <c r="D15" s="28">
        <v>0</v>
      </c>
    </row>
    <row r="16" spans="1:4" ht="17.25" hidden="1">
      <c r="A16" s="23"/>
      <c r="B16" s="23" t="s">
        <v>101</v>
      </c>
      <c r="C16" s="28">
        <v>0</v>
      </c>
      <c r="D16" s="28">
        <v>0</v>
      </c>
    </row>
    <row r="17" spans="1:4" ht="17.25" hidden="1">
      <c r="A17" s="23"/>
      <c r="B17" s="23" t="s">
        <v>102</v>
      </c>
      <c r="C17" s="28">
        <v>0</v>
      </c>
      <c r="D17" s="28">
        <v>0</v>
      </c>
    </row>
    <row r="18" spans="1:4" ht="15" customHeight="1">
      <c r="A18" s="23"/>
      <c r="B18" s="23" t="s">
        <v>65</v>
      </c>
      <c r="C18" s="28">
        <v>799</v>
      </c>
      <c r="D18" s="28">
        <v>1089</v>
      </c>
    </row>
    <row r="19" spans="1:4" ht="17.25" hidden="1">
      <c r="A19" s="23"/>
      <c r="B19" s="23" t="s">
        <v>66</v>
      </c>
      <c r="C19" s="28"/>
      <c r="D19" s="28"/>
    </row>
    <row r="20" spans="1:4" ht="16.5" customHeight="1" hidden="1">
      <c r="A20" s="23"/>
      <c r="B20" s="23" t="s">
        <v>67</v>
      </c>
      <c r="C20" s="28"/>
      <c r="D20" s="28"/>
    </row>
    <row r="21" spans="1:4" ht="16.5" customHeight="1">
      <c r="A21" s="23"/>
      <c r="B21" s="23" t="s">
        <v>103</v>
      </c>
      <c r="C21" s="28">
        <v>-208</v>
      </c>
      <c r="D21" s="28">
        <v>0</v>
      </c>
    </row>
    <row r="22" spans="1:4" ht="16.5" customHeight="1" hidden="1">
      <c r="A22" s="23"/>
      <c r="B22" s="23" t="s">
        <v>104</v>
      </c>
      <c r="C22" s="28">
        <v>0</v>
      </c>
      <c r="D22" s="28">
        <v>0</v>
      </c>
    </row>
    <row r="23" spans="1:4" ht="16.5" customHeight="1" hidden="1">
      <c r="A23" s="23"/>
      <c r="B23" s="23" t="s">
        <v>105</v>
      </c>
      <c r="C23" s="28">
        <v>0</v>
      </c>
      <c r="D23" s="28">
        <v>0</v>
      </c>
    </row>
    <row r="24" spans="1:4" ht="16.5" customHeight="1" hidden="1">
      <c r="A24" s="23"/>
      <c r="B24" s="23" t="s">
        <v>106</v>
      </c>
      <c r="C24" s="28">
        <v>0</v>
      </c>
      <c r="D24" s="28">
        <v>0</v>
      </c>
    </row>
    <row r="25" spans="1:5" ht="17.25">
      <c r="A25" s="23"/>
      <c r="B25" s="23"/>
      <c r="C25" s="39"/>
      <c r="D25" s="39"/>
      <c r="E25" s="7"/>
    </row>
    <row r="26" spans="1:4" ht="17.25">
      <c r="A26" s="23" t="s">
        <v>114</v>
      </c>
      <c r="B26" s="23"/>
      <c r="C26" s="28">
        <f>SUM(C9:C25)</f>
        <v>4383</v>
      </c>
      <c r="D26" s="28">
        <f>SUM(D9:D25)</f>
        <v>4921</v>
      </c>
    </row>
    <row r="27" spans="1:4" ht="17.25">
      <c r="A27" s="23"/>
      <c r="B27" s="23"/>
      <c r="C27" s="28"/>
      <c r="D27" s="28"/>
    </row>
    <row r="28" spans="1:4" ht="17.25">
      <c r="A28" s="23" t="s">
        <v>68</v>
      </c>
      <c r="B28" s="23"/>
      <c r="C28" s="28"/>
      <c r="D28" s="28"/>
    </row>
    <row r="29" spans="1:4" ht="17.25">
      <c r="A29" s="23"/>
      <c r="B29" s="23"/>
      <c r="C29" s="28"/>
      <c r="D29" s="28"/>
    </row>
    <row r="30" spans="1:4" ht="17.25">
      <c r="A30" s="23"/>
      <c r="B30" s="23" t="s">
        <v>27</v>
      </c>
      <c r="C30" s="28">
        <v>-5083</v>
      </c>
      <c r="D30" s="28">
        <v>-1241</v>
      </c>
    </row>
    <row r="31" spans="1:4" ht="17.25">
      <c r="A31" s="23"/>
      <c r="B31" s="23" t="s">
        <v>69</v>
      </c>
      <c r="C31" s="28">
        <f>-12881-4088</f>
        <v>-16969</v>
      </c>
      <c r="D31" s="28">
        <v>-3172</v>
      </c>
    </row>
    <row r="32" spans="1:4" ht="17.25">
      <c r="A32" s="23"/>
      <c r="B32" s="23" t="s">
        <v>70</v>
      </c>
      <c r="C32" s="28">
        <f>1067-402</f>
        <v>665</v>
      </c>
      <c r="D32" s="28">
        <v>382</v>
      </c>
    </row>
    <row r="33" spans="1:4" ht="17.25" hidden="1">
      <c r="A33" s="23"/>
      <c r="B33" s="23" t="s">
        <v>107</v>
      </c>
      <c r="C33" s="28">
        <v>0</v>
      </c>
      <c r="D33" s="28">
        <v>0</v>
      </c>
    </row>
    <row r="34" spans="1:5" ht="17.25">
      <c r="A34" s="23"/>
      <c r="B34" s="23"/>
      <c r="C34" s="39"/>
      <c r="D34" s="39"/>
      <c r="E34" s="7"/>
    </row>
    <row r="35" spans="1:4" ht="17.25">
      <c r="A35" s="23" t="s">
        <v>134</v>
      </c>
      <c r="B35" s="23"/>
      <c r="C35" s="28">
        <f>SUM(C26:C34)</f>
        <v>-17004</v>
      </c>
      <c r="D35" s="28">
        <f>SUM(D26:D34)</f>
        <v>890</v>
      </c>
    </row>
    <row r="36" spans="1:4" ht="17.25">
      <c r="A36" s="23"/>
      <c r="B36" s="23"/>
      <c r="C36" s="28"/>
      <c r="D36" s="28"/>
    </row>
    <row r="37" spans="1:4" ht="16.5" customHeight="1">
      <c r="A37" s="23"/>
      <c r="B37" s="23" t="s">
        <v>71</v>
      </c>
      <c r="C37" s="28">
        <v>-799</v>
      </c>
      <c r="D37" s="28">
        <v>-1089</v>
      </c>
    </row>
    <row r="38" spans="1:4" ht="17.25" hidden="1">
      <c r="A38" s="23"/>
      <c r="B38" s="23" t="s">
        <v>72</v>
      </c>
      <c r="C38" s="28"/>
      <c r="D38" s="28"/>
    </row>
    <row r="39" spans="1:4" ht="17.25" hidden="1">
      <c r="A39" s="23"/>
      <c r="B39" s="23" t="s">
        <v>47</v>
      </c>
      <c r="C39" s="28"/>
      <c r="D39" s="28">
        <v>0</v>
      </c>
    </row>
    <row r="40" spans="1:4" ht="17.25">
      <c r="A40" s="23"/>
      <c r="B40" s="23" t="s">
        <v>72</v>
      </c>
      <c r="C40" s="28">
        <v>208</v>
      </c>
      <c r="D40" s="28">
        <v>0</v>
      </c>
    </row>
    <row r="41" spans="1:4" ht="17.25" hidden="1">
      <c r="A41" s="23"/>
      <c r="B41" s="23" t="s">
        <v>108</v>
      </c>
      <c r="C41" s="28">
        <v>0</v>
      </c>
      <c r="D41" s="28">
        <v>0</v>
      </c>
    </row>
    <row r="42" spans="1:4" ht="17.25">
      <c r="A42" s="23"/>
      <c r="B42" s="23" t="s">
        <v>73</v>
      </c>
      <c r="C42" s="28">
        <v>35</v>
      </c>
      <c r="D42" s="28">
        <v>24</v>
      </c>
    </row>
    <row r="43" spans="1:5" ht="17.25">
      <c r="A43" s="23"/>
      <c r="B43" s="23"/>
      <c r="C43" s="28"/>
      <c r="D43" s="39"/>
      <c r="E43" s="7"/>
    </row>
    <row r="44" spans="1:5" ht="17.25">
      <c r="A44" s="27" t="s">
        <v>135</v>
      </c>
      <c r="B44" s="23"/>
      <c r="C44" s="58">
        <f>SUM(C35:C43)</f>
        <v>-17560</v>
      </c>
      <c r="D44" s="58">
        <f>SUM(D35:D43)</f>
        <v>-175</v>
      </c>
      <c r="E44" s="7"/>
    </row>
    <row r="45" spans="1:4" ht="17.25">
      <c r="A45" s="23"/>
      <c r="B45" s="23"/>
      <c r="C45" s="28"/>
      <c r="D45" s="28"/>
    </row>
    <row r="46" spans="1:4" ht="17.25">
      <c r="A46" s="27" t="s">
        <v>74</v>
      </c>
      <c r="B46" s="23"/>
      <c r="C46" s="28"/>
      <c r="D46" s="28"/>
    </row>
    <row r="47" spans="1:4" ht="17.25">
      <c r="A47" s="23"/>
      <c r="B47" s="23"/>
      <c r="C47" s="28"/>
      <c r="D47" s="28"/>
    </row>
    <row r="48" spans="1:4" ht="17.25">
      <c r="A48" s="23" t="s">
        <v>75</v>
      </c>
      <c r="B48" s="23"/>
      <c r="C48" s="28">
        <f>-4126+4088</f>
        <v>-38</v>
      </c>
      <c r="D48" s="28">
        <v>0</v>
      </c>
    </row>
    <row r="49" spans="1:5" s="17" customFormat="1" ht="17.25">
      <c r="A49" s="59" t="s">
        <v>131</v>
      </c>
      <c r="B49" s="59"/>
      <c r="C49" s="60">
        <v>-1600</v>
      </c>
      <c r="D49" s="60">
        <v>0</v>
      </c>
      <c r="E49" s="18"/>
    </row>
    <row r="50" spans="1:4" ht="17.25">
      <c r="A50" s="23" t="s">
        <v>76</v>
      </c>
      <c r="B50" s="23"/>
      <c r="C50" s="28">
        <v>-1863</v>
      </c>
      <c r="D50" s="28">
        <v>-417</v>
      </c>
    </row>
    <row r="51" spans="1:4" ht="15" customHeight="1">
      <c r="A51" s="23" t="s">
        <v>77</v>
      </c>
      <c r="B51" s="23"/>
      <c r="C51" s="28">
        <v>-154</v>
      </c>
      <c r="D51" s="28">
        <v>-252</v>
      </c>
    </row>
    <row r="52" spans="1:4" ht="15" customHeight="1" hidden="1">
      <c r="A52" s="23" t="s">
        <v>109</v>
      </c>
      <c r="B52" s="23"/>
      <c r="C52" s="28">
        <v>0</v>
      </c>
      <c r="D52" s="28">
        <v>0</v>
      </c>
    </row>
    <row r="53" spans="1:5" s="15" customFormat="1" ht="15" customHeight="1" hidden="1">
      <c r="A53" s="61" t="s">
        <v>128</v>
      </c>
      <c r="B53" s="61"/>
      <c r="C53" s="62">
        <v>0</v>
      </c>
      <c r="D53" s="62">
        <v>0</v>
      </c>
      <c r="E53" s="16"/>
    </row>
    <row r="54" spans="1:4" ht="15" customHeight="1">
      <c r="A54" s="23" t="s">
        <v>136</v>
      </c>
      <c r="B54" s="23"/>
      <c r="C54" s="28">
        <v>-18439</v>
      </c>
      <c r="D54" s="28">
        <v>0</v>
      </c>
    </row>
    <row r="55" spans="1:4" ht="17.25" hidden="1">
      <c r="A55" s="23" t="s">
        <v>78</v>
      </c>
      <c r="B55" s="23"/>
      <c r="C55" s="28">
        <v>0</v>
      </c>
      <c r="D55" s="28">
        <v>0</v>
      </c>
    </row>
    <row r="56" spans="1:4" ht="17.25" hidden="1">
      <c r="A56" s="23" t="s">
        <v>84</v>
      </c>
      <c r="B56" s="23"/>
      <c r="C56" s="28">
        <f>(+'[1]KLSEBS'!D35-'[1]KLSEBS'!F35+'[1]KLSEBS'!D50-'[1]KLSEBS'!F50)</f>
        <v>0.18500000000000227</v>
      </c>
      <c r="D56" s="28">
        <v>0</v>
      </c>
    </row>
    <row r="57" spans="1:4" ht="17.25">
      <c r="A57" s="23"/>
      <c r="B57" s="23"/>
      <c r="C57" s="28"/>
      <c r="D57" s="28"/>
    </row>
    <row r="58" spans="1:5" ht="17.25">
      <c r="A58" s="27" t="s">
        <v>137</v>
      </c>
      <c r="B58" s="23"/>
      <c r="C58" s="58">
        <f>SUM(C48:C57)</f>
        <v>-22093.815</v>
      </c>
      <c r="D58" s="58">
        <f>SUM(D48:D57)</f>
        <v>-669</v>
      </c>
      <c r="E58" s="7"/>
    </row>
    <row r="59" spans="1:4" ht="17.25">
      <c r="A59" s="23"/>
      <c r="B59" s="23"/>
      <c r="C59" s="28"/>
      <c r="D59" s="28"/>
    </row>
    <row r="60" spans="1:4" ht="17.25">
      <c r="A60" s="27" t="s">
        <v>79</v>
      </c>
      <c r="B60" s="23"/>
      <c r="C60" s="28"/>
      <c r="D60" s="28"/>
    </row>
    <row r="61" spans="1:4" ht="15.75" customHeight="1">
      <c r="A61" s="23"/>
      <c r="B61" s="23"/>
      <c r="C61" s="28"/>
      <c r="D61" s="28"/>
    </row>
    <row r="62" spans="1:4" ht="15.75" customHeight="1">
      <c r="A62" s="23" t="s">
        <v>110</v>
      </c>
      <c r="B62" s="23"/>
      <c r="C62" s="28">
        <v>0</v>
      </c>
      <c r="D62" s="28">
        <v>175</v>
      </c>
    </row>
    <row r="63" spans="1:4" ht="15.75" customHeight="1">
      <c r="A63" s="23" t="s">
        <v>111</v>
      </c>
      <c r="B63" s="23"/>
      <c r="C63" s="28">
        <f>12127-20</f>
        <v>12107</v>
      </c>
      <c r="D63" s="28">
        <v>0</v>
      </c>
    </row>
    <row r="64" spans="1:4" ht="15.75" customHeight="1">
      <c r="A64" s="23" t="s">
        <v>146</v>
      </c>
      <c r="B64" s="23"/>
      <c r="C64" s="28">
        <v>20</v>
      </c>
      <c r="D64" s="28">
        <v>0</v>
      </c>
    </row>
    <row r="65" spans="1:4" ht="17.25">
      <c r="A65" s="23" t="s">
        <v>85</v>
      </c>
      <c r="B65" s="23"/>
      <c r="C65" s="28">
        <v>962</v>
      </c>
      <c r="D65" s="28">
        <v>0</v>
      </c>
    </row>
    <row r="66" spans="1:4" ht="15.75" customHeight="1">
      <c r="A66" s="23" t="s">
        <v>86</v>
      </c>
      <c r="B66" s="23"/>
      <c r="C66" s="28">
        <v>-422</v>
      </c>
      <c r="D66" s="28">
        <v>-290</v>
      </c>
    </row>
    <row r="67" spans="1:6" ht="0.75" customHeight="1" hidden="1">
      <c r="A67" s="23" t="s">
        <v>71</v>
      </c>
      <c r="B67" s="23"/>
      <c r="C67" s="28"/>
      <c r="D67" s="28"/>
      <c r="F67" s="9"/>
    </row>
    <row r="68" spans="1:4" ht="17.25">
      <c r="A68" s="23" t="s">
        <v>132</v>
      </c>
      <c r="B68" s="23"/>
      <c r="C68" s="28">
        <v>40426</v>
      </c>
      <c r="D68" s="28">
        <v>7834</v>
      </c>
    </row>
    <row r="69" spans="1:4" ht="17.25">
      <c r="A69" s="23"/>
      <c r="B69" s="23"/>
      <c r="C69" s="28"/>
      <c r="D69" s="28"/>
    </row>
    <row r="70" spans="1:5" ht="17.25">
      <c r="A70" s="27" t="s">
        <v>115</v>
      </c>
      <c r="B70" s="23"/>
      <c r="C70" s="58">
        <f>SUM(C62:C69)</f>
        <v>53093</v>
      </c>
      <c r="D70" s="58">
        <f>SUM(D62:D69)</f>
        <v>7719</v>
      </c>
      <c r="E70" s="7"/>
    </row>
    <row r="71" spans="1:4" ht="17.25">
      <c r="A71" s="23"/>
      <c r="B71" s="23"/>
      <c r="C71" s="28"/>
      <c r="D71" s="28"/>
    </row>
    <row r="72" spans="1:4" ht="17.25">
      <c r="A72" s="27" t="s">
        <v>138</v>
      </c>
      <c r="B72" s="23"/>
      <c r="C72" s="28">
        <f>+C44+C58+C70</f>
        <v>13439.184999999998</v>
      </c>
      <c r="D72" s="28">
        <f>+D44+D58+D70</f>
        <v>6875</v>
      </c>
    </row>
    <row r="73" spans="1:4" ht="17.25">
      <c r="A73" s="27" t="s">
        <v>139</v>
      </c>
      <c r="B73" s="23"/>
      <c r="C73" s="28">
        <v>1957</v>
      </c>
      <c r="D73" s="28">
        <v>-9191</v>
      </c>
    </row>
    <row r="74" spans="1:5" ht="18" thickBot="1">
      <c r="A74" s="27" t="s">
        <v>123</v>
      </c>
      <c r="B74" s="23"/>
      <c r="C74" s="40">
        <f>SUM(C72:C73)</f>
        <v>15396.184999999998</v>
      </c>
      <c r="D74" s="40">
        <f>SUM(D72:D73)</f>
        <v>-2316</v>
      </c>
      <c r="E74" s="7"/>
    </row>
    <row r="75" spans="1:4" ht="18" thickTop="1">
      <c r="A75" s="23"/>
      <c r="B75" s="23"/>
      <c r="C75" s="28"/>
      <c r="D75" s="28"/>
    </row>
    <row r="76" spans="1:4" ht="17.25">
      <c r="A76" s="23" t="s">
        <v>80</v>
      </c>
      <c r="B76" s="23"/>
      <c r="C76" s="28"/>
      <c r="D76" s="28"/>
    </row>
    <row r="77" spans="1:4" ht="17.25">
      <c r="A77" s="23" t="s">
        <v>34</v>
      </c>
      <c r="B77" s="23"/>
      <c r="C77" s="28">
        <f>-'[1]KLSEBS'!D30</f>
        <v>-346.759</v>
      </c>
      <c r="D77" s="28">
        <v>-2980</v>
      </c>
    </row>
    <row r="78" spans="1:4" ht="17.25">
      <c r="A78" s="23" t="s">
        <v>32</v>
      </c>
      <c r="B78" s="23"/>
      <c r="C78" s="28">
        <f>+'[1]KLSEBS'!D26</f>
        <v>15742.699</v>
      </c>
      <c r="D78" s="28">
        <v>664</v>
      </c>
    </row>
    <row r="79" spans="1:6" ht="18" thickBot="1">
      <c r="A79" s="23"/>
      <c r="B79" s="23"/>
      <c r="C79" s="40">
        <f>+C77+C78</f>
        <v>15395.94</v>
      </c>
      <c r="D79" s="40">
        <f>+D77+D78</f>
        <v>-2316</v>
      </c>
      <c r="E79" s="7"/>
      <c r="F79" s="9"/>
    </row>
    <row r="80" ht="17.25" thickTop="1"/>
  </sheetData>
  <printOptions/>
  <pageMargins left="0.47" right="0.44" top="0.28" bottom="0.26" header="0.22" footer="0.19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User</cp:lastModifiedBy>
  <cp:lastPrinted>2004-08-30T02:40:55Z</cp:lastPrinted>
  <dcterms:created xsi:type="dcterms:W3CDTF">2003-05-20T04:35:25Z</dcterms:created>
  <dcterms:modified xsi:type="dcterms:W3CDTF">2004-08-30T02:40:58Z</dcterms:modified>
  <cp:category/>
  <cp:version/>
  <cp:contentType/>
  <cp:contentStatus/>
</cp:coreProperties>
</file>